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arianajombik/Desktop/HAHASIAH/OVS_2026/LEVICE DRAHA/SP/"/>
    </mc:Choice>
  </mc:AlternateContent>
  <xr:revisionPtr revIDLastSave="0" documentId="8_{4CA28EA4-ABC2-DC43-9FEB-C1EDC723C2EC}" xr6:coauthVersionLast="47" xr6:coauthVersionMax="47" xr10:uidLastSave="{00000000-0000-0000-0000-000000000000}"/>
  <bookViews>
    <workbookView xWindow="0" yWindow="600" windowWidth="38640" windowHeight="21400" tabRatio="876" xr2:uid="{00000000-000D-0000-FFFF-FFFF00000000}"/>
  </bookViews>
  <sheets>
    <sheet name="Rekapitulácia" sheetId="2" r:id="rId1"/>
    <sheet name="Rozpocet01" sheetId="3" r:id="rId2"/>
    <sheet name="Rozpocet02" sheetId="5" r:id="rId3"/>
    <sheet name="Rozpocet 03" sheetId="9" r:id="rId4"/>
  </sheets>
  <definedNames>
    <definedName name="_FilterDatabase" localSheetId="2" hidden="1">Rozpocet02!#REF!</definedName>
    <definedName name="_xlnm._FilterDatabase" localSheetId="2" hidden="1">Rozpocet02!$A$9:$G$9</definedName>
    <definedName name="Print_Area" localSheetId="1">Rozpocet01!$A$1:$G$89</definedName>
    <definedName name="Print_Titles" localSheetId="3">#N/A</definedName>
    <definedName name="Print_Titles" localSheetId="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7" i="2"/>
  <c r="C16" i="2"/>
  <c r="B2" i="9"/>
  <c r="C3" i="5"/>
  <c r="B7" i="9"/>
  <c r="G81" i="3"/>
  <c r="G80" i="3"/>
  <c r="F28" i="9"/>
  <c r="G87" i="3" l="1"/>
  <c r="G86" i="3"/>
  <c r="G85" i="3"/>
  <c r="G70" i="3"/>
  <c r="G69" i="3"/>
  <c r="G68" i="3"/>
  <c r="G60" i="3"/>
  <c r="G59" i="3"/>
  <c r="G48" i="3"/>
  <c r="G47" i="3"/>
  <c r="G45" i="3"/>
  <c r="G41" i="3"/>
  <c r="G33" i="3"/>
  <c r="G30" i="3"/>
  <c r="G29" i="3"/>
  <c r="G28" i="3"/>
  <c r="G21" i="3"/>
  <c r="G18" i="3"/>
  <c r="G17" i="3"/>
  <c r="G16" i="3"/>
  <c r="G15" i="3"/>
  <c r="G136" i="5"/>
  <c r="G135" i="5"/>
  <c r="G134" i="5"/>
  <c r="G133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98" i="5"/>
  <c r="G97" i="5"/>
  <c r="G96" i="5"/>
  <c r="G94" i="5"/>
  <c r="G93" i="5"/>
  <c r="G92" i="5"/>
  <c r="G88" i="5"/>
  <c r="G87" i="5"/>
  <c r="G86" i="5"/>
  <c r="G85" i="5"/>
  <c r="G80" i="5"/>
  <c r="G79" i="5"/>
  <c r="G78" i="5"/>
  <c r="G77" i="5"/>
  <c r="G72" i="5"/>
  <c r="G71" i="5"/>
  <c r="G70" i="5"/>
  <c r="G64" i="5"/>
  <c r="G63" i="5"/>
  <c r="G62" i="5"/>
  <c r="G61" i="5"/>
  <c r="G55" i="5"/>
  <c r="G53" i="5"/>
  <c r="G52" i="5"/>
  <c r="G51" i="5"/>
  <c r="G50" i="5"/>
  <c r="G41" i="5"/>
  <c r="G37" i="5"/>
  <c r="G35" i="5"/>
  <c r="G34" i="5"/>
  <c r="G33" i="5"/>
  <c r="G32" i="5"/>
  <c r="G24" i="5"/>
  <c r="G22" i="5"/>
  <c r="G20" i="5"/>
  <c r="G18" i="5"/>
  <c r="G17" i="5"/>
  <c r="G16" i="5"/>
  <c r="G15" i="5"/>
  <c r="E127" i="5"/>
  <c r="E80" i="5"/>
  <c r="E88" i="5"/>
  <c r="E83" i="5"/>
  <c r="E76" i="5"/>
  <c r="E73" i="5"/>
  <c r="G73" i="5" s="1"/>
  <c r="G82" i="5" l="1"/>
  <c r="G75" i="5"/>
  <c r="G67" i="5"/>
  <c r="E57" i="5" l="1"/>
  <c r="G57" i="5" s="1"/>
  <c r="E42" i="5"/>
  <c r="G42" i="5" s="1"/>
  <c r="E45" i="5"/>
  <c r="G45" i="5" s="1"/>
  <c r="E40" i="5"/>
  <c r="E39" i="5"/>
  <c r="G39" i="5" s="1"/>
  <c r="E31" i="5"/>
  <c r="G31" i="5" s="1"/>
  <c r="E23" i="5"/>
  <c r="G23" i="5" s="1"/>
  <c r="E21" i="5"/>
  <c r="E19" i="5"/>
  <c r="G19" i="5" s="1"/>
  <c r="E54" i="3"/>
  <c r="G54" i="3" s="1"/>
  <c r="E52" i="3"/>
  <c r="G52" i="3" s="1"/>
  <c r="E53" i="3"/>
  <c r="G53" i="3" s="1"/>
  <c r="E46" i="3"/>
  <c r="G46" i="3" s="1"/>
  <c r="E34" i="3"/>
  <c r="G34" i="3" s="1"/>
  <c r="E22" i="3"/>
  <c r="G22" i="3" s="1"/>
  <c r="E36" i="5" l="1"/>
  <c r="G36" i="5" s="1"/>
  <c r="G21" i="5"/>
  <c r="E46" i="5"/>
  <c r="G46" i="5" s="1"/>
  <c r="G40" i="5"/>
  <c r="E47" i="5"/>
  <c r="G47" i="5" s="1"/>
  <c r="E44" i="5"/>
  <c r="G44" i="5" s="1"/>
  <c r="E43" i="5"/>
  <c r="G43" i="5" s="1"/>
  <c r="F32" i="9"/>
  <c r="F31" i="9" s="1"/>
  <c r="F29" i="9"/>
  <c r="F27" i="9"/>
  <c r="D24" i="9"/>
  <c r="F24" i="9" s="1"/>
  <c r="D23" i="9"/>
  <c r="F23" i="9" s="1"/>
  <c r="D22" i="9"/>
  <c r="F22" i="9" s="1"/>
  <c r="D21" i="9"/>
  <c r="F21" i="9" s="1"/>
  <c r="D20" i="9"/>
  <c r="F20" i="9" s="1"/>
  <c r="D19" i="9"/>
  <c r="F19" i="9" s="1"/>
  <c r="F18" i="9"/>
  <c r="F17" i="9"/>
  <c r="F26" i="9" l="1"/>
  <c r="F35" i="9" s="1"/>
  <c r="F16" i="9"/>
  <c r="F14" i="9" l="1"/>
  <c r="E60" i="5" l="1"/>
  <c r="G60" i="5" s="1"/>
  <c r="E56" i="5"/>
  <c r="G56" i="5" s="1"/>
  <c r="E54" i="5"/>
  <c r="G54" i="5" s="1"/>
  <c r="E25" i="5"/>
  <c r="E26" i="5" l="1"/>
  <c r="G25" i="5"/>
  <c r="G90" i="5"/>
  <c r="G132" i="5"/>
  <c r="G100" i="5"/>
  <c r="G38" i="5"/>
  <c r="G30" i="5"/>
  <c r="G49" i="5"/>
  <c r="E65" i="5"/>
  <c r="E28" i="5"/>
  <c r="G28" i="5" s="1"/>
  <c r="G65" i="5" l="1"/>
  <c r="G59" i="5" s="1"/>
  <c r="E27" i="5"/>
  <c r="G27" i="5" s="1"/>
  <c r="G26" i="5"/>
  <c r="G14" i="5" s="1"/>
  <c r="G137" i="5" s="1"/>
  <c r="G13" i="5" s="1"/>
  <c r="E76" i="3"/>
  <c r="G76" i="3" s="1"/>
  <c r="E72" i="3"/>
  <c r="E64" i="3"/>
  <c r="E61" i="3"/>
  <c r="G61" i="3" s="1"/>
  <c r="E58" i="3"/>
  <c r="E55" i="3"/>
  <c r="G55" i="3" s="1"/>
  <c r="E42" i="3"/>
  <c r="G42" i="3" s="1"/>
  <c r="E37" i="3"/>
  <c r="G37" i="3" s="1"/>
  <c r="E35" i="3"/>
  <c r="G35" i="3" s="1"/>
  <c r="E20" i="3"/>
  <c r="G20" i="3" s="1"/>
  <c r="E19" i="3"/>
  <c r="G19" i="3" s="1"/>
  <c r="E38" i="3" l="1"/>
  <c r="G38" i="3" s="1"/>
  <c r="E73" i="3"/>
  <c r="G73" i="3" s="1"/>
  <c r="E75" i="3"/>
  <c r="G75" i="3" s="1"/>
  <c r="E74" i="3"/>
  <c r="G74" i="3" s="1"/>
  <c r="E36" i="3"/>
  <c r="G36" i="3" s="1"/>
  <c r="G83" i="3"/>
  <c r="G44" i="3"/>
  <c r="G27" i="3"/>
  <c r="G50" i="3"/>
  <c r="G63" i="3"/>
  <c r="G57" i="3"/>
  <c r="G40" i="3"/>
  <c r="E23" i="3"/>
  <c r="G23" i="3" s="1"/>
  <c r="G32" i="3" l="1"/>
  <c r="E24" i="3"/>
  <c r="G24" i="3" s="1"/>
  <c r="E25" i="3" l="1"/>
  <c r="G25" i="3" s="1"/>
  <c r="G14" i="3" l="1"/>
  <c r="G89" i="3" s="1"/>
  <c r="G12" i="3" l="1"/>
  <c r="C20" i="2" l="1"/>
  <c r="C14" i="2" l="1"/>
</calcChain>
</file>

<file path=xl/sharedStrings.xml><?xml version="1.0" encoding="utf-8"?>
<sst xmlns="http://schemas.openxmlformats.org/spreadsheetml/2006/main" count="433" uniqueCount="213">
  <si>
    <t xml:space="preserve"> </t>
  </si>
  <si>
    <t>HSV</t>
  </si>
  <si>
    <t>Stavba:</t>
  </si>
  <si>
    <t>Objekt:</t>
  </si>
  <si>
    <t>Časť:</t>
  </si>
  <si>
    <t xml:space="preserve">JKSO: </t>
  </si>
  <si>
    <t>Objednávateľ:</t>
  </si>
  <si>
    <t>Zhotoviteľ:</t>
  </si>
  <si>
    <t>Dátum:</t>
  </si>
  <si>
    <t>Kód</t>
  </si>
  <si>
    <t>Popis</t>
  </si>
  <si>
    <t>Cena celkom</t>
  </si>
  <si>
    <t>Celkom</t>
  </si>
  <si>
    <t>P.Č.</t>
  </si>
  <si>
    <t>MJ</t>
  </si>
  <si>
    <t>Množstvo celkom</t>
  </si>
  <si>
    <t>Cena jednotková</t>
  </si>
  <si>
    <t>Práce a dodávky HSV</t>
  </si>
  <si>
    <t>Zemné práce</t>
  </si>
  <si>
    <t>m2</t>
  </si>
  <si>
    <t>m</t>
  </si>
  <si>
    <t>m3</t>
  </si>
  <si>
    <t>Vodorovné premiestnenie výkopku tr.1-4 do 10000 m</t>
  </si>
  <si>
    <t>Nakladanie neuľahnutého výkopku z hornín tr.1-4 nad 100 do 1000 m3</t>
  </si>
  <si>
    <t>Uloženie sypaniny na skládky nad 100 do 1000 m3</t>
  </si>
  <si>
    <t>t</t>
  </si>
  <si>
    <t>Zakladanie</t>
  </si>
  <si>
    <t>Komunikácie</t>
  </si>
  <si>
    <t>Ostatné konštrukcie a práce-búranie</t>
  </si>
  <si>
    <t>Ostatné investičné náklady</t>
  </si>
  <si>
    <t>kpl</t>
  </si>
  <si>
    <t>Vytýčenie inžinierských sietí</t>
  </si>
  <si>
    <t>Dokumentácia skutočného prevedenia stavby,vr.digit.sprac.</t>
  </si>
  <si>
    <t xml:space="preserve">Zhotoviteľ: </t>
  </si>
  <si>
    <t>2)  Požadované environmentálne vlastnosti podľa DIN 18035-6 pre životné prostredie    
DOC – max 10    
Olovo (Pb)  - max 0,01mg/l    
Kadmium (Cd) – max 0,001 mg/l    
Chróm total (Cr) -  max0,01 mg/l    
Chróm VI (CrVI) – max0,01 mg/l    
Ortuť (Hg) – max 0,001 mg/l    
Zinok (Zn) – max 1 mg/l    
Selen (Sn) – max 0,01 mg/l    
Zápach – bez zápachu</t>
  </si>
  <si>
    <t>Čiarovanie na tartan-polyuretánová farba,čiary š.50mm</t>
  </si>
  <si>
    <t>Ostatné náklady na presun a manipuláciu s materiál.</t>
  </si>
  <si>
    <t xml:space="preserve">Tento typ povrchu „Spray coat“ je tvorený základnou vrstvou čierneho gumového granulátu SBR frakce 1-3 mm spojeného polyuretanovým pojivom, ktorá se kladie v priemernej hr. 10mm. Zmes sa mieša na mieste stavby a nanáša se špeciálnym k tomu určeným finišerom na celú plochu, čím vytvára monolitický, bezšpárový a vodopriepustný celok. Na túto vrstvu se vykonáva nástrek hr. 3mm z jemného gumového granulátu EPDM frakce 0,5-1,5 mm a EPDM prach spôsobujúceho zdrsnenie a protišmikový efekt. Celková hr. povrchu je teda 13mm. Tento povrch je určený špeciálne pre atletiku.
Umelý povrch bude červený a musí mať platný certifikát medzinárodnej atletickej federácie IAAF. Čiarovanie jednotlivých dráh na ovále a základných handicapov bude  bielou farbou, ostatné handicapy budú v rozdielnych farebných odtieňoch.
1) Požadované technické vlastnosti:
a)Podľa IAAF špecifikácie    
Útlm dopadu – min 35%    
Vertikálna deformácia – min 1,5 mm    
Klzkosť – min 0,5    
Vodopriepustnosť – 0,052cm/s    
Pevnosť v ťahu – min 0,6 N/mm2    
Preťaženie – min 70%    
b) Podľa špecifikácie DIN V 18035-6    
Štandartná deformácia – min 0,6 mm    
Odporové opotrebenie – max. 1 mm    
Odolnost pri použití tretier – trieda 1    
c) Klasifikácia podľa ASTM F 2157-08    
Trieda 1 (najvyššia možná klasifikácia)    
</t>
  </si>
  <si>
    <t>Penetrácia 0,3kg/m2</t>
  </si>
  <si>
    <t>Ukladanie drenážneho potrubia bez výkop. systémom z flexibilného PVC bez obsypu</t>
  </si>
  <si>
    <t>Výplň odvodňovacieho rebra alebo trativodu do rýh kamenivom hrubým drveným frakcie 16-32 alebo riečne kamenivo vrátane dodávky kameniva-vrátane vsakovacích jám</t>
  </si>
  <si>
    <t>T</t>
  </si>
  <si>
    <t>Obrubník betónový  š.- 80mm,rozmer:80x250x500-pre oblúky atl.dráhy</t>
  </si>
  <si>
    <t>kg</t>
  </si>
  <si>
    <t>PU lepidlo T144 alebo ekvivalent</t>
  </si>
  <si>
    <t>Butyl acetát</t>
  </si>
  <si>
    <t>liter</t>
  </si>
  <si>
    <t>TARTAN striekaný priepustný pre bežecké dráhy hr.10+3 mm vrátane rozbežiska pre skok do diaľky</t>
  </si>
  <si>
    <t>SBR podložka hr.10mm</t>
  </si>
  <si>
    <t>EPDM striekaný povrch(TARTAN)</t>
  </si>
  <si>
    <r>
      <t>Strojová montáž-</t>
    </r>
    <r>
      <rPr>
        <b/>
        <sz val="8"/>
        <rFont val="Arial"/>
        <family val="2"/>
      </rPr>
      <t>miešanie: (aut.miešač-napr.MixMatic 6004 a 6004S pre presný pomer namiešaných zmäsí počas celej doby realizácie ET DECKE(gumoasfalt)) a strojová montáž ET DECKE-(napr. Finisher:PlanoMatic 928) a aut.nastavením výšky a rovinatosti gumoasfaltu (ET DECKE)</t>
    </r>
  </si>
  <si>
    <r>
      <rPr>
        <b/>
        <sz val="8"/>
        <rFont val="Arial"/>
        <family val="2"/>
        <charset val="238"/>
      </rPr>
      <t>Strojová montáž-miešanie-</t>
    </r>
    <r>
      <rPr>
        <sz val="8"/>
        <rFont val="Arial"/>
        <family val="2"/>
        <charset val="238"/>
      </rPr>
      <t>(aut.miešač-napr.MixMatic 6004 pre presný pomer namiešaných zmäsí počas celej doby realizácie SBR podložky) a strojová montáž SBR podložky-(</t>
    </r>
    <r>
      <rPr>
        <b/>
        <sz val="8"/>
        <rFont val="Arial"/>
        <family val="2"/>
      </rPr>
      <t>napr.stroj finisher :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PlanoMatic 928)</t>
    </r>
    <r>
      <rPr>
        <sz val="8"/>
        <rFont val="Arial"/>
        <family val="2"/>
        <charset val="238"/>
      </rPr>
      <t xml:space="preserve"> a aut.nastavením výšky a rovinatosti SBR podložky-veľmi dôležité pre kvalitu realizácie šp.povrchu</t>
    </r>
  </si>
  <si>
    <t>Strojová montáž-nástrekom</t>
  </si>
  <si>
    <t>ving s.r.o.</t>
  </si>
  <si>
    <t>Výkop zapaženej jamy v hornine 3, do 100 m3(vsakovacie jamy)</t>
  </si>
  <si>
    <t>Výkop ryhy do šírky 600 mm v horn.3 do 100 m3(drenáž)</t>
  </si>
  <si>
    <t>Výkop ryhy do šírky 600 mm v horn.3 do 100 m3(obrubníky)</t>
  </si>
  <si>
    <t>Zemina pre terénne úpravy</t>
  </si>
  <si>
    <t>Zmes trávna ihrisková</t>
  </si>
  <si>
    <t>Rozprestretie ornice,sklon do 1:5,do 500m2,hrúbka do 15cm so zasiatím trávneho semena</t>
  </si>
  <si>
    <t>Poplatok za skladovanie - zemina a kamenivo (17 05) ostatné</t>
  </si>
  <si>
    <t>Podklad  z kameniva  drveného veľ. 32-63 mm tr.A s rozprestretím a zhutn.hr.150 mm</t>
  </si>
  <si>
    <t>Rúrové vedenie</t>
  </si>
  <si>
    <t>Obrubník betónový  š.- 80mm,rozmer: 80x250x1000-pre atl.dráhu</t>
  </si>
  <si>
    <t>Pružná podkladná vrstva</t>
  </si>
  <si>
    <t>Pružná podkladná vrstva-Penetrácia</t>
  </si>
  <si>
    <t xml:space="preserve">Strojová montáž-nástrekom </t>
  </si>
  <si>
    <t>Umelé povrchy</t>
  </si>
  <si>
    <t>SBR granulát fr.1/3</t>
  </si>
  <si>
    <t>PU lepidlo T134 alebo ekvivalent-(1.2kg/m2)</t>
  </si>
  <si>
    <t>Náklady na vytýčenie stavby pred realizáciou stavby</t>
  </si>
  <si>
    <t xml:space="preserve">Drenážna rúrka  perforovaná , DN 160 (100) mm , </t>
  </si>
  <si>
    <t xml:space="preserve">REKAPITULÁCIA </t>
  </si>
  <si>
    <t>Odkopávka a prekopávka nezapažená(antuka) v hornine 3,nad 100 do 1000 m3 vrátane vybúrania starých obrubníkov</t>
  </si>
  <si>
    <t xml:space="preserve">Zhotov. oplášt. výplne z geotext. v ryhe alebo v záreze pri rozvinutej šírke oplášt. od 0 do 2,5 m </t>
  </si>
  <si>
    <t xml:space="preserve">Geotextílie  200g/m2 , 50m </t>
  </si>
  <si>
    <t xml:space="preserve">Podklad  z kameniva drveného veľ. 0-16  mm tr.A alebo (veľ. 0-22  mm tr.A) s rozprestretím a zhutn.hr.100 mm </t>
  </si>
  <si>
    <t>Podklad  z kameniva  drveného veľ. 0-16 mm tr.A alebo (veľ. 0-22  mm tr.A) s rozprestretím a zhutn.hr.100 mm,</t>
  </si>
  <si>
    <t xml:space="preserve">Podklad  z kameniva drveného veľ. 0-4  mm tr.A s rozprestretím a zhutn.hr.30 mm </t>
  </si>
  <si>
    <t>Betón C 16/20, (pre osadenie obrubníkov)</t>
  </si>
  <si>
    <r>
      <t>Kamenivo 2/4 alebo 4/8</t>
    </r>
    <r>
      <rPr>
        <b/>
        <sz val="8"/>
        <rFont val="Arial"/>
        <family val="2"/>
      </rPr>
      <t>-množ.materiálu:(15kg/m2)+25% premývané sušené</t>
    </r>
  </si>
  <si>
    <r>
      <t>SBR granulát fr.1/3 alebo 2/4</t>
    </r>
    <r>
      <rPr>
        <b/>
        <sz val="8"/>
        <rFont val="Arial"/>
        <family val="2"/>
      </rPr>
      <t>-množ.materiálu:(14kg/m2)+10%</t>
    </r>
  </si>
  <si>
    <t>Pružná priepustná podložka / zmes kameniva,gum. granulátu a PU pojiva / hr.35 mm,realizácia podľa normy DIN 18035/6,</t>
  </si>
  <si>
    <r>
      <t>PU lepidlo T144 alebo ekvivalent</t>
    </r>
    <r>
      <rPr>
        <b/>
        <sz val="8"/>
        <rFont val="Arial"/>
        <family val="2"/>
      </rPr>
      <t>-množ.materiálu:(1.8kg/m2)+10%</t>
    </r>
  </si>
  <si>
    <t>JKSO:</t>
  </si>
  <si>
    <t>Odstránenie zeminy do minimálnej hrúbky 200 mm s následným vyhrnutím do 50m</t>
  </si>
  <si>
    <t>Úprava pláne so zhutnením /min. hodnota hutnenia je  25MPa/</t>
  </si>
  <si>
    <t>Výkop ryhy pre drenáž do zhutnenej zemnej pláne</t>
  </si>
  <si>
    <t xml:space="preserve">Výkop vsakovacej jamy </t>
  </si>
  <si>
    <t>Vytýčenie a vŕtanie otvorov pre osadenie púzdier stĺpikov  oplotenia a vst.bráničiek s priamim osadením do betónu do hutneného podložia</t>
  </si>
  <si>
    <t>Vytýčenie, výkop a zrovnanie ryhy pre osadenie obrubníkov a položenie zemnenia do ryhy pre obrubníky</t>
  </si>
  <si>
    <t>Rozprestretie ornice,sklon do 1:5,do 500m2,hrúbka do 10cm so zasiatím trávneho semena</t>
  </si>
  <si>
    <t>Betón B15- C12/15 pre osadenie púzdier stĺpikov  oplotenia  vrátane spracovania a dopravy.</t>
  </si>
  <si>
    <t xml:space="preserve">Osadenie púzdier stĺpikov oplotenia </t>
  </si>
  <si>
    <t>ks</t>
  </si>
  <si>
    <t>Betón pre osadenie cestných obrubníkov; vrátane spracovania a dopravy</t>
  </si>
  <si>
    <t>Cestné obrubníky; 80x250x1000mm; vrátane dopravy</t>
  </si>
  <si>
    <t>Osadenie cestných obrubníkov</t>
  </si>
  <si>
    <t>Betón B15- C12/15 pre osadenie pätiek športového náradia vrátane spracovania a dopravy</t>
  </si>
  <si>
    <t>Rozhrnutie strojové vrstiev frakcie podľa leaserového zamerania</t>
  </si>
  <si>
    <t>Zhutnenie vrstiev valcom po vrstvách max 0,2m  /min. hodnota hutnenia je  50MPa/</t>
  </si>
  <si>
    <t>Štrkodrť fr. 16-32/0-22mm, vrstva minimálnej hrúbky 100mm; vrátane dopravy</t>
  </si>
  <si>
    <t>Rozhrnutie vrstvy  podľa leaserového zamerania.</t>
  </si>
  <si>
    <t>Zhutnenie vrstvy valcom /min. hodnota hutnenia je  50MPa/pod zalievaním vodou!!!!!!</t>
  </si>
  <si>
    <t>Štrkodrť fr. 0-4mm, vrstva minimálnej hrúbky 30mm; vrátane dopravy</t>
  </si>
  <si>
    <t>Geotextília</t>
  </si>
  <si>
    <t>Pokládka geotextílie</t>
  </si>
  <si>
    <t>bm</t>
  </si>
  <si>
    <t>Flexodrenážna PVC rúra priemer 65mm</t>
  </si>
  <si>
    <t>Položenie drenážnych rúr do ryhy</t>
  </si>
  <si>
    <t>Štrkodrť 4 - 8mm  (alternatívne 8 - 16mm) na drenáž vrátane dopravy</t>
  </si>
  <si>
    <t>Obsypanie drenážnych rúr štrkodrťou 4 - 8 mm (alternatívne 8 - 16mm)</t>
  </si>
  <si>
    <t xml:space="preserve">Zhutnenie drenáže valcom </t>
  </si>
  <si>
    <t>Umelá tráva ; dĺžka vlákna: 20+2mm; Dtex:od 6600; počet vpichov na m2: 25 000; farba zelená, priepustnosť vody: min.67l/m2,hmotnosť min:2160g/m2+5% prerezávky</t>
  </si>
  <si>
    <t>Lepidlo PU-14set/14,4kg</t>
  </si>
  <si>
    <t xml:space="preserve">Podlepovacia páska; šírka: 300mm </t>
  </si>
  <si>
    <t>Umelá tráva ; dĺžka vlákna: 20+2mm; Dtex:od 6600; počet vpichov na m2: 25 000; farba biela, priepustnosť vody: min.67l/m2,hmotnosť min:2160g/m2-šírka čiar 50mm</t>
  </si>
  <si>
    <t>Kremičitý piesok vrátane dopravy</t>
  </si>
  <si>
    <t>Montáž šport.povrchu vrátane zásypu a čiarovania</t>
  </si>
  <si>
    <t>Vybavenie</t>
  </si>
  <si>
    <t>kus</t>
  </si>
  <si>
    <t>dielo</t>
  </si>
  <si>
    <t>FUTBAL:</t>
  </si>
  <si>
    <t>Brána futbalová; materiál: hliník; rozmer: 3,2x 2,1 x 1,5m, demotnovateľná-stacionárna</t>
  </si>
  <si>
    <t>Sieť na Futbalové bránky; materiál:PP;oko: 4,5*4,5cm.,farba:biela rozmer: 3,2x 2,1 x 1,5m-bezuzlová</t>
  </si>
  <si>
    <t>Montáž športového náradia: futbal</t>
  </si>
  <si>
    <t>komplet</t>
  </si>
  <si>
    <t>Oplotenie</t>
  </si>
  <si>
    <t>Madlo profilované  ochranné, materiál hliník, komaxitová úprava, farba sivá</t>
  </si>
  <si>
    <t>Púzdro pre psadenie stĺpika oplotenia,materiál: hliník,oceľ alebo PEHD plast  70.5/60.5x5x1000mm ;</t>
  </si>
  <si>
    <r>
      <t xml:space="preserve">Profil ukončovací </t>
    </r>
    <r>
      <rPr>
        <b/>
        <sz val="9"/>
        <rFont val="Arial"/>
        <family val="2"/>
      </rPr>
      <t>"L"</t>
    </r>
    <r>
      <rPr>
        <sz val="9"/>
        <rFont val="Arial"/>
        <family val="2"/>
        <charset val="238"/>
      </rPr>
      <t>/65x65x5x1000mm ; materiál hliník; komaxitová úprava; farba sivá</t>
    </r>
  </si>
  <si>
    <r>
      <t xml:space="preserve">Stĺpik  profilovaný </t>
    </r>
    <r>
      <rPr>
        <b/>
        <sz val="9"/>
        <rFont val="Arial"/>
        <family val="2"/>
      </rPr>
      <t xml:space="preserve">"H" </t>
    </r>
    <r>
      <rPr>
        <sz val="9"/>
        <rFont val="Arial"/>
        <family val="2"/>
        <charset val="238"/>
      </rPr>
      <t>100x6,1x1000mm ; materiál hliník; komaxitová úprava; farba sivá-priebežný/krytie spojov mantinelov</t>
    </r>
  </si>
  <si>
    <t xml:space="preserve">Stĺpik galvanizovaný Ø60mm 1700mm </t>
  </si>
  <si>
    <t xml:space="preserve">Stĺpik galvanizovaný Ø60mm 4700mm </t>
  </si>
  <si>
    <t>Rúra galvanizovaná Ø48mm; stužujúca: 18*5.85bm+ 2*3.3m</t>
  </si>
  <si>
    <r>
      <t>PVC krytka na profilovaný stĺpik-</t>
    </r>
    <r>
      <rPr>
        <b/>
        <sz val="9"/>
        <rFont val="Arial"/>
        <family val="2"/>
      </rPr>
      <t>rohový s výrezom</t>
    </r>
  </si>
  <si>
    <r>
      <t>PVC krytka na profilovaný stĺpik-</t>
    </r>
    <r>
      <rPr>
        <b/>
        <sz val="9"/>
        <rFont val="Arial"/>
        <family val="2"/>
      </rPr>
      <t>doraz</t>
    </r>
  </si>
  <si>
    <r>
      <t>PVC krytka na profilovaný stĺpik</t>
    </r>
    <r>
      <rPr>
        <b/>
        <sz val="9"/>
        <rFont val="Arial"/>
        <family val="2"/>
      </rPr>
      <t>-priamy s výrezom</t>
    </r>
  </si>
  <si>
    <r>
      <t>PVC krytka na profilovaný stĺpik-</t>
    </r>
    <r>
      <rPr>
        <b/>
        <sz val="9"/>
        <rFont val="Arial"/>
        <family val="2"/>
      </rPr>
      <t>priamy bez výrezu</t>
    </r>
  </si>
  <si>
    <t>PVC krytka na M60,3mm stĺpik</t>
  </si>
  <si>
    <t>Sieť ochranná; oko 45x45 mm; farba: zelená; hr.: 200g/m2; materiál: Polyester</t>
  </si>
  <si>
    <r>
      <t xml:space="preserve">Vrchné stuženie pravouhlé </t>
    </r>
    <r>
      <rPr>
        <b/>
        <sz val="9"/>
        <rFont val="Arial"/>
        <family val="2"/>
      </rPr>
      <t>vrchné/rohové prechodné</t>
    </r>
    <r>
      <rPr>
        <sz val="9"/>
        <rFont val="Arial"/>
        <family val="2"/>
        <charset val="238"/>
      </rPr>
      <t xml:space="preserve"> ; materiál: zliatina hliník alebo FE galvanizovaná; 57/52mm-70/64.2mm</t>
    </r>
  </si>
  <si>
    <r>
      <t xml:space="preserve">Vrchné stuženie </t>
    </r>
    <r>
      <rPr>
        <b/>
        <sz val="9"/>
        <rFont val="Arial"/>
        <family val="2"/>
      </rPr>
      <t xml:space="preserve">vrchné/priame prechodné </t>
    </r>
    <r>
      <rPr>
        <sz val="9"/>
        <rFont val="Arial"/>
        <family val="2"/>
        <charset val="238"/>
      </rPr>
      <t>; materiál: zliatina hliník alebo FE galvanizovaná; 70,3/60,3mm-58,3/48,3mm</t>
    </r>
  </si>
  <si>
    <r>
      <t xml:space="preserve">Stredné stuženie </t>
    </r>
    <r>
      <rPr>
        <b/>
        <sz val="9"/>
        <rFont val="Arial"/>
        <family val="2"/>
      </rPr>
      <t>prechodné/doraz</t>
    </r>
    <r>
      <rPr>
        <sz val="9"/>
        <rFont val="Arial"/>
        <family val="2"/>
        <charset val="238"/>
      </rPr>
      <t xml:space="preserve"> ; materiál: zliatina hliník alebo FE galvanizovaná; 70.3/60.3mm-58.30/60.3mm</t>
    </r>
  </si>
  <si>
    <t>Samolepiaca páska protihluková,hr.3mm,rozmer:30mm*30mdl.).,</t>
  </si>
  <si>
    <t>Oko ART48 so závitom M6*70 (balenie 200kus)</t>
  </si>
  <si>
    <t>balenie</t>
  </si>
  <si>
    <t xml:space="preserve"> Skrutka nabyt.s plochou a zápustnou maticou,hl.M6*140 </t>
  </si>
  <si>
    <t xml:space="preserve"> Skrutka nabyt.s plochou hl.M6*40 </t>
  </si>
  <si>
    <t xml:space="preserve"> Skrutka nabyt.s plochou hl. na imbuse M6*30 samorezný šrón do hliníku</t>
  </si>
  <si>
    <t>Samoistiaca matica M6</t>
  </si>
  <si>
    <t>PP krytka na samoistiacu maticu M6</t>
  </si>
  <si>
    <t>Sedlová svorka dvojitá 5mm</t>
  </si>
  <si>
    <t xml:space="preserve">Lanko poplastované 3/4 </t>
  </si>
  <si>
    <t>Šponovák M6</t>
  </si>
  <si>
    <t>Karabinka hliníková eloxovaná 4*50mm,farba strieborná-(balenie 100kus)</t>
  </si>
  <si>
    <t>Montáž oplotenia</t>
  </si>
  <si>
    <t>Dielo</t>
  </si>
  <si>
    <t>Zameranie polohy, výšky a vytýčenie stavby</t>
  </si>
  <si>
    <t>Doprava materiálu a strojov</t>
  </si>
  <si>
    <t>Výkop nezapaženej jamy v hornine 3, do 100 m3</t>
  </si>
  <si>
    <t>Hĺbenie nezapažených jám a zárezov. Príplatok za lepivosť horniny 3</t>
  </si>
  <si>
    <t>Vodorovné premiestnenie výkopku z horniny 1-4 nad 20-50m</t>
  </si>
  <si>
    <t>Vodorovné premiestnenie výkopku po spevnenej ceste z horniny tr.1-4, do 100 m3 na vzdialenosť do 3000 m</t>
  </si>
  <si>
    <t>Vodorovné premiestnenie výkopku po spevnenej ceste z horniny tr.1-4, do 100 m3, príplatok k cene za každých ďalšich a začatých 1000 m</t>
  </si>
  <si>
    <t>Uloženie sypaniny na skládky do 100 m3</t>
  </si>
  <si>
    <t>Poplatok za skládku - zemina a kamenivo (17 05) ostatné</t>
  </si>
  <si>
    <t>Presun hmôt HSV</t>
  </si>
  <si>
    <t>Presun hmôt pre pozemné komunikácie s krytom dláždeným (822 2.3, 822 5.3) akejkoľvek dĺžky objektu</t>
  </si>
  <si>
    <t>Osadenie  obrubníka betón a gumenného, do lôžka z bet. pros. tr. C 16/20 s bočnou oporou vrátane dodávky betónu</t>
  </si>
  <si>
    <t>Podklad zo štrkodrviny fr. 0-63 mm s rozprestretím a zhutnením, po zhutnení hr. 150 mm</t>
  </si>
  <si>
    <t>EPDM granulát,fr.0,5-1,5mm,farba:modrá-(0,8kg/m2)</t>
  </si>
  <si>
    <t>EPDM granulát,fr.0,0-0,05mm,farbamodrá-(0,05kg/m2)</t>
  </si>
  <si>
    <t xml:space="preserve">SO 05.1 ŠPORTOVÁ PLOCHA 
</t>
  </si>
  <si>
    <t>SO 05.2 MULTIFUNKČNÉ IHRISKO</t>
  </si>
  <si>
    <t>SO 05.3 ZÁZEMIE-  ŠATNE</t>
  </si>
  <si>
    <t>Obytná zóna a technická infraštruktúra 
Výstavba športovej infraštruktúry</t>
  </si>
  <si>
    <t>Alma, s.r.o. Pri podlužianke 9 934 01 Levice, IČO : 53190025</t>
  </si>
  <si>
    <t>Obytná zóna a technická infraštruktúra, Výstavba športovej infraštruktúry</t>
  </si>
  <si>
    <t>SO 05  OBČIANSKA VYBAVENOSŤ</t>
  </si>
  <si>
    <t>Vytýčenie a hĺbenie jám pre osadenie pätiek športového náradia do hutneného a vyrovnaného podložia-,basketbal-2x,</t>
  </si>
  <si>
    <t>Osadenie pätiek športového náradia+dodávka PVC rúr M200,basketbal-2*dl.1200mm</t>
  </si>
  <si>
    <t>Štrkodrť fr.32 - 63mm; vrstva min. hr. 170mm; vrátane dopravy</t>
  </si>
  <si>
    <t>Flexodrenážna PVC rúra priemer 100mm</t>
  </si>
  <si>
    <r>
      <rPr>
        <b/>
        <sz val="8"/>
        <rFont val="Arial"/>
        <family val="2"/>
        <charset val="238"/>
      </rPr>
      <t>Basketbal</t>
    </r>
    <r>
      <rPr>
        <sz val="8"/>
        <rFont val="Arial"/>
        <family val="2"/>
        <charset val="238"/>
      </rPr>
      <t xml:space="preserve"> konštrukcia stacionárna s presklennou doskou ( pružná obruč)</t>
    </r>
  </si>
  <si>
    <r>
      <rPr>
        <b/>
        <sz val="8"/>
        <rFont val="Arial"/>
        <family val="2"/>
        <charset val="238"/>
      </rPr>
      <t>Sieťka</t>
    </r>
    <r>
      <rPr>
        <sz val="8"/>
        <rFont val="Arial"/>
        <family val="2"/>
        <charset val="238"/>
      </rPr>
      <t xml:space="preserve"> FE basketbalová do exteriéru</t>
    </r>
  </si>
  <si>
    <r>
      <rPr>
        <b/>
        <sz val="8"/>
        <rFont val="Arial"/>
        <family val="2"/>
        <charset val="238"/>
      </rPr>
      <t>Montáž</t>
    </r>
    <r>
      <rPr>
        <sz val="8"/>
        <rFont val="Arial"/>
        <family val="2"/>
        <charset val="238"/>
      </rPr>
      <t xml:space="preserve"> športového náradia: Basketbal</t>
    </r>
  </si>
  <si>
    <t xml:space="preserve">Gumoasfalt hr.30mm </t>
  </si>
  <si>
    <t>Materiál:</t>
  </si>
  <si>
    <t>Kamenivo 3/5 alebo 4/8mm-(15kg/m2)+25%</t>
  </si>
  <si>
    <t>SBR granulát 1/3 alebo 3/5mm-(14kg/m2)+10%</t>
  </si>
  <si>
    <t>PU lepidlo T144 alebo ekvivalent-(1.8kg/m2)+10%</t>
  </si>
  <si>
    <t>Strojová montáž-miešanie: (aut.miešač-napr.MixMatic 6004 a 6004S pre presný pomer namiešaných zmäsí počas celej doby realizácie ET DECKE(gumoasfalt)) a strojová montáž ET DECKE-(napr. Finisher:PlanoMatic 928) s aut.nastavením výšky a rovinatosti gumoasfaltu (ET DECKE)</t>
  </si>
  <si>
    <t>DODÁVKA A MONTÁŽ Gumoasfaltu hr.30mm.podľa normy DIN 18035/6,</t>
  </si>
  <si>
    <t>PENETRÁCIA</t>
  </si>
  <si>
    <t>Butyl acetát: (0,02kg/m2)</t>
  </si>
  <si>
    <t>L</t>
  </si>
  <si>
    <t>PU lepidlo T144 alebo ekvivalent: (0,25kg/m2)</t>
  </si>
  <si>
    <t>Montáž strojovo nástrekom</t>
  </si>
  <si>
    <t>DODÁVKA A MONTÁŽ -PENETRÁCIA podkladovej vrstvy.</t>
  </si>
  <si>
    <t>DODÁVKA A MONTÁŽ športového povrchu EPDM hr.11mm</t>
  </si>
  <si>
    <t>EPDM hr.11mm-farba červená a zelená-(štandardná cena)-iné farby nacenenie pdľa aktuálneho cenníku a dostupnosti skladom</t>
  </si>
  <si>
    <t>EPDM granulát fr.1/3mm,farba: červená alebo zelená,-(11kg/m2)+10%</t>
  </si>
  <si>
    <t>PU lepidlo T144 alebo ekvivalent-(1,6kg/m2)+10%</t>
  </si>
  <si>
    <t>Strojová montáž-miešanie-(Strojová montáž-miešanie-(aut.miešač-napr.MixMatic 6004 pre presný pomer namiešaných zmäsí počas celej doby realizácie EPDM povrchu) a strojová montáž EPDM povrchu-(napr.stroj finisher : PlanoMatic 928) s aut.nastavením výšky a rovinatosti finálneho EPDM povrchu-veľmi dôležité pre kvalitu realizácie šp.povrchu</t>
  </si>
  <si>
    <t>Čiarovanie: Basketbal</t>
  </si>
  <si>
    <t>BASKETBAL</t>
  </si>
  <si>
    <t>Mantinel sendvičový; materiál: AL+PVC;  hrúbka 6mm, farba sivá, rozmer: 2000x1000mm</t>
  </si>
  <si>
    <t>Jäcklový profil; galvanizovaný; vystužovací; rozmer: 30x30x2,5mm; materiál: FE -( 4* po všetkych stranách zrkadlovo )</t>
  </si>
  <si>
    <t xml:space="preserve">Kontajnerový systém, Kontajner 4x 6055x2435x2820 mm (DxŠxV) s obkladom z fasadných panelov (napr.SOFIT), s vybavením, ZTI UK, EL, uzemnenie dopravné náklady, podľa popisu, </t>
  </si>
  <si>
    <t>Betón C 20/25, (pätky)</t>
  </si>
  <si>
    <t>Výkaz výmer</t>
  </si>
  <si>
    <t>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</si>
</sst>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;\-####"/>
    <numFmt numFmtId="165" formatCode="#,##0.000;\-#,##0.000"/>
    <numFmt numFmtId="166" formatCode="#,##0.00_ ;\-#,##0.00\ "/>
    <numFmt numFmtId="167" formatCode="_-* #,##0.00\ _S_k_-;\-* #,##0.00\ _S_k_-;_-* &quot;-&quot;??\ _S_k_-;_-@_-"/>
  </numFmts>
  <fonts count="30">
    <font>
      <sz val="10"/>
      <name val="Arial"/>
      <charset val="110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 CE"/>
      <charset val="110"/>
    </font>
    <font>
      <sz val="7"/>
      <name val="Arial CE"/>
      <charset val="110"/>
    </font>
    <font>
      <b/>
      <sz val="8"/>
      <name val="Arial"/>
      <family val="2"/>
      <charset val="238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sz val="8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color theme="6" tint="-0.499984740745262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name val="MS Sans Serif"/>
      <charset val="1"/>
    </font>
    <font>
      <b/>
      <sz val="8"/>
      <color indexed="12"/>
      <name val="Arial"/>
      <family val="2"/>
    </font>
    <font>
      <b/>
      <sz val="8"/>
      <color indexed="20"/>
      <name val="Arial"/>
      <family val="2"/>
    </font>
    <font>
      <b/>
      <u/>
      <sz val="8"/>
      <color indexed="10"/>
      <name val="Arial"/>
      <family val="2"/>
    </font>
    <font>
      <b/>
      <u/>
      <sz val="8"/>
      <name val="Arial"/>
      <family val="2"/>
    </font>
    <font>
      <sz val="10"/>
      <name val="Arial"/>
      <family val="2"/>
      <charset val="238"/>
    </font>
    <font>
      <b/>
      <sz val="8"/>
      <name val="Arial CE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Alignment="0">
      <alignment vertical="top" wrapText="1"/>
      <protection locked="0"/>
    </xf>
    <xf numFmtId="0" fontId="19" fillId="0" borderId="0">
      <alignment vertical="top"/>
      <protection locked="0"/>
    </xf>
    <xf numFmtId="0" fontId="24" fillId="0" borderId="0" applyAlignment="0">
      <alignment vertical="top" wrapText="1"/>
      <protection locked="0"/>
    </xf>
    <xf numFmtId="0" fontId="1" fillId="0" borderId="0"/>
    <xf numFmtId="167" fontId="1" fillId="0" borderId="0" applyFont="0" applyFill="0" applyBorder="0" applyAlignment="0" applyProtection="0"/>
    <xf numFmtId="0" fontId="24" fillId="0" borderId="0"/>
    <xf numFmtId="0" fontId="29" fillId="0" borderId="0"/>
  </cellStyleXfs>
  <cellXfs count="136">
    <xf numFmtId="0" fontId="0" fillId="0" borderId="0" xfId="0" applyAlignment="1">
      <alignment vertical="top"/>
      <protection locked="0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/>
    </xf>
    <xf numFmtId="164" fontId="3" fillId="0" borderId="6" xfId="0" applyNumberFormat="1" applyFont="1" applyBorder="1" applyAlignment="1" applyProtection="1">
      <alignment horizontal="center" vertical="center"/>
    </xf>
    <xf numFmtId="2" fontId="16" fillId="0" borderId="0" xfId="0" applyNumberFormat="1" applyFont="1" applyAlignment="1" applyProtection="1">
      <alignment horizontal="left" vertical="center"/>
    </xf>
    <xf numFmtId="2" fontId="21" fillId="0" borderId="0" xfId="0" applyNumberFormat="1" applyFont="1" applyAlignment="1" applyProtection="1">
      <alignment horizontal="right" vertical="center"/>
    </xf>
    <xf numFmtId="2" fontId="2" fillId="0" borderId="0" xfId="0" applyNumberFormat="1" applyFont="1" applyAlignment="1" applyProtection="1">
      <alignment horizontal="right" vertical="center"/>
    </xf>
    <xf numFmtId="2" fontId="15" fillId="0" borderId="0" xfId="0" applyNumberFormat="1" applyFont="1" applyAlignment="1" applyProtection="1">
      <alignment horizontal="right" vertical="center"/>
    </xf>
    <xf numFmtId="2" fontId="14" fillId="0" borderId="0" xfId="0" applyNumberFormat="1" applyFont="1" applyAlignment="1" applyProtection="1">
      <alignment horizontal="right" vertical="center"/>
    </xf>
    <xf numFmtId="2" fontId="12" fillId="0" borderId="0" xfId="0" applyNumberFormat="1" applyFont="1" applyAlignment="1" applyProtection="1">
      <alignment horizontal="right" vertical="center"/>
    </xf>
    <xf numFmtId="2" fontId="18" fillId="0" borderId="0" xfId="0" applyNumberFormat="1" applyFont="1" applyAlignment="1" applyProtection="1">
      <alignment horizontal="right" vertical="center"/>
    </xf>
    <xf numFmtId="2" fontId="5" fillId="0" borderId="0" xfId="0" applyNumberFormat="1" applyFont="1" applyAlignment="1" applyProtection="1">
      <alignment horizontal="right" vertical="center"/>
    </xf>
    <xf numFmtId="166" fontId="22" fillId="0" borderId="0" xfId="0" applyNumberFormat="1" applyFont="1" applyAlignment="1" applyProtection="1">
      <alignment horizontal="right" vertical="center"/>
    </xf>
    <xf numFmtId="49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wrapText="1"/>
    </xf>
    <xf numFmtId="0" fontId="20" fillId="0" borderId="1" xfId="0" applyFont="1" applyBorder="1" applyAlignment="1" applyProtection="1">
      <alignment horizontal="left" vertical="center"/>
    </xf>
    <xf numFmtId="2" fontId="20" fillId="0" borderId="1" xfId="0" applyNumberFormat="1" applyFont="1" applyBorder="1" applyAlignment="1" applyProtection="1">
      <alignment horizontal="left" vertical="center"/>
    </xf>
    <xf numFmtId="2" fontId="20" fillId="0" borderId="1" xfId="0" applyNumberFormat="1" applyFont="1" applyBorder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/>
    </xf>
    <xf numFmtId="2" fontId="20" fillId="0" borderId="0" xfId="0" applyNumberFormat="1" applyFont="1" applyAlignment="1" applyProtection="1">
      <alignment horizontal="left" vertical="center"/>
    </xf>
    <xf numFmtId="2" fontId="20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top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7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65" fontId="8" fillId="0" borderId="0" xfId="0" applyNumberFormat="1" applyFont="1" applyAlignment="1" applyProtection="1">
      <alignment horizontal="right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top" wrapText="1"/>
    </xf>
    <xf numFmtId="166" fontId="9" fillId="0" borderId="8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166" fontId="11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top" wrapText="1"/>
    </xf>
    <xf numFmtId="166" fontId="9" fillId="0" borderId="0" xfId="0" applyNumberFormat="1" applyFont="1" applyAlignment="1" applyProtection="1">
      <alignment vertical="center"/>
    </xf>
    <xf numFmtId="0" fontId="24" fillId="0" borderId="0" xfId="2" applyAlignment="1" applyProtection="1">
      <alignment horizontal="left" vertical="top"/>
    </xf>
    <xf numFmtId="0" fontId="2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left" vertical="center"/>
    </xf>
    <xf numFmtId="0" fontId="25" fillId="0" borderId="0" xfId="2" applyFont="1" applyAlignment="1" applyProtection="1">
      <alignment horizontal="left" vertical="center"/>
    </xf>
    <xf numFmtId="49" fontId="25" fillId="0" borderId="0" xfId="2" applyNumberFormat="1" applyFont="1" applyAlignment="1" applyProtection="1">
      <alignment horizontal="left" vertical="center"/>
    </xf>
    <xf numFmtId="0" fontId="3" fillId="0" borderId="0" xfId="2" applyFont="1" applyAlignment="1" applyProtection="1">
      <alignment horizontal="left"/>
    </xf>
    <xf numFmtId="0" fontId="3" fillId="0" borderId="3" xfId="2" applyFont="1" applyBorder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center" vertical="center" wrapText="1"/>
    </xf>
    <xf numFmtId="164" fontId="3" fillId="0" borderId="2" xfId="2" applyNumberFormat="1" applyFont="1" applyBorder="1" applyAlignment="1" applyProtection="1">
      <alignment horizontal="center" vertical="center"/>
    </xf>
    <xf numFmtId="164" fontId="3" fillId="0" borderId="6" xfId="2" applyNumberFormat="1" applyFont="1" applyBorder="1" applyAlignment="1" applyProtection="1">
      <alignment horizontal="center" vertical="center"/>
    </xf>
    <xf numFmtId="0" fontId="20" fillId="0" borderId="1" xfId="2" applyFont="1" applyBorder="1" applyAlignment="1" applyProtection="1">
      <alignment horizontal="center" vertical="center"/>
    </xf>
    <xf numFmtId="0" fontId="20" fillId="0" borderId="1" xfId="2" applyFont="1" applyBorder="1" applyAlignment="1" applyProtection="1">
      <alignment horizontal="left" vertical="center"/>
    </xf>
    <xf numFmtId="0" fontId="16" fillId="0" borderId="0" xfId="2" applyFont="1" applyAlignment="1" applyProtection="1">
      <alignment horizontal="left" vertical="center"/>
    </xf>
    <xf numFmtId="0" fontId="16" fillId="0" borderId="0" xfId="2" applyFont="1" applyAlignment="1" applyProtection="1">
      <alignment horizontal="center" vertical="center"/>
    </xf>
    <xf numFmtId="0" fontId="21" fillId="0" borderId="0" xfId="2" applyFont="1" applyAlignment="1" applyProtection="1">
      <alignment horizontal="left" vertical="center"/>
    </xf>
    <xf numFmtId="0" fontId="2" fillId="0" borderId="0" xfId="2" applyFont="1" applyAlignment="1" applyProtection="1">
      <alignment horizontal="center" vertical="center" wrapText="1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horizontal="left" vertical="center" wrapText="1"/>
    </xf>
    <xf numFmtId="165" fontId="2" fillId="0" borderId="0" xfId="2" applyNumberFormat="1" applyFont="1" applyAlignment="1" applyProtection="1">
      <alignment horizontal="right" vertical="center"/>
    </xf>
    <xf numFmtId="0" fontId="14" fillId="0" borderId="0" xfId="2" applyFont="1" applyAlignment="1" applyProtection="1">
      <alignment horizontal="left" vertical="center"/>
    </xf>
    <xf numFmtId="0" fontId="12" fillId="0" borderId="0" xfId="2" applyFont="1" applyAlignment="1" applyProtection="1">
      <alignment horizontal="center" vertical="center"/>
    </xf>
    <xf numFmtId="0" fontId="12" fillId="0" borderId="0" xfId="2" applyFont="1" applyAlignment="1" applyProtection="1">
      <alignment horizontal="left" vertical="center" wrapText="1"/>
    </xf>
    <xf numFmtId="0" fontId="26" fillId="0" borderId="0" xfId="2" applyFont="1" applyAlignment="1" applyProtection="1">
      <alignment wrapText="1"/>
    </xf>
    <xf numFmtId="0" fontId="26" fillId="0" borderId="0" xfId="2" applyFont="1" applyAlignment="1" applyProtection="1">
      <alignment horizontal="center"/>
    </xf>
    <xf numFmtId="0" fontId="5" fillId="0" borderId="0" xfId="2" applyFont="1" applyAlignment="1" applyProtection="1">
      <alignment horizontal="left" vertical="center" wrapText="1"/>
    </xf>
    <xf numFmtId="0" fontId="14" fillId="0" borderId="0" xfId="2" applyFont="1" applyAlignment="1" applyProtection="1">
      <alignment horizontal="center" vertical="center"/>
    </xf>
    <xf numFmtId="0" fontId="14" fillId="0" borderId="0" xfId="2" applyFont="1" applyAlignment="1" applyProtection="1">
      <alignment horizontal="left" vertical="center" wrapText="1"/>
    </xf>
    <xf numFmtId="0" fontId="23" fillId="0" borderId="0" xfId="2" applyFont="1" applyAlignment="1" applyProtection="1">
      <alignment horizontal="center" vertical="center"/>
    </xf>
    <xf numFmtId="0" fontId="23" fillId="0" borderId="0" xfId="2" applyFont="1" applyAlignment="1" applyProtection="1">
      <alignment horizontal="left" vertical="center"/>
    </xf>
    <xf numFmtId="0" fontId="22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top" wrapText="1"/>
    </xf>
    <xf numFmtId="0" fontId="8" fillId="0" borderId="1" xfId="2" applyFont="1" applyBorder="1" applyAlignment="1" applyProtection="1">
      <alignment horizontal="left" vertical="center"/>
    </xf>
    <xf numFmtId="4" fontId="8" fillId="0" borderId="1" xfId="2" applyNumberFormat="1" applyFont="1" applyBorder="1" applyAlignment="1" applyProtection="1">
      <alignment horizontal="right" vertical="center"/>
    </xf>
    <xf numFmtId="4" fontId="8" fillId="0" borderId="1" xfId="2" applyNumberFormat="1" applyFont="1" applyBorder="1" applyAlignment="1" applyProtection="1">
      <alignment horizontal="left" vertical="center"/>
    </xf>
    <xf numFmtId="4" fontId="5" fillId="0" borderId="0" xfId="2" applyNumberFormat="1" applyFont="1" applyAlignment="1" applyProtection="1">
      <alignment horizontal="left" vertical="center"/>
    </xf>
    <xf numFmtId="0" fontId="5" fillId="0" borderId="0" xfId="2" applyFont="1" applyAlignment="1" applyProtection="1">
      <alignment horizontal="left" vertical="center"/>
    </xf>
    <xf numFmtId="4" fontId="14" fillId="0" borderId="0" xfId="2" applyNumberFormat="1" applyFont="1" applyAlignment="1" applyProtection="1">
      <alignment horizontal="right" vertical="center"/>
    </xf>
    <xf numFmtId="4" fontId="14" fillId="0" borderId="0" xfId="2" applyNumberFormat="1" applyFont="1" applyAlignment="1" applyProtection="1">
      <alignment horizontal="left" vertical="center"/>
    </xf>
    <xf numFmtId="0" fontId="9" fillId="0" borderId="0" xfId="2" applyFont="1" applyAlignment="1" applyProtection="1">
      <alignment horizontal="left" vertical="center"/>
    </xf>
    <xf numFmtId="4" fontId="5" fillId="0" borderId="0" xfId="2" applyNumberFormat="1" applyFont="1" applyAlignment="1" applyProtection="1">
      <alignment horizontal="right" vertical="center"/>
    </xf>
    <xf numFmtId="4" fontId="2" fillId="0" borderId="0" xfId="2" applyNumberFormat="1" applyFont="1" applyAlignment="1" applyProtection="1">
      <alignment horizontal="right" vertical="center"/>
    </xf>
    <xf numFmtId="4" fontId="9" fillId="0" borderId="0" xfId="2" applyNumberFormat="1" applyFont="1" applyAlignment="1" applyProtection="1">
      <alignment horizontal="right" vertical="center"/>
    </xf>
    <xf numFmtId="4" fontId="2" fillId="0" borderId="0" xfId="2" applyNumberFormat="1" applyFont="1" applyAlignment="1" applyProtection="1">
      <alignment horizontal="left" vertical="center"/>
    </xf>
    <xf numFmtId="4" fontId="12" fillId="0" borderId="0" xfId="2" applyNumberFormat="1" applyFont="1" applyAlignment="1" applyProtection="1">
      <alignment horizontal="right" vertical="center"/>
    </xf>
    <xf numFmtId="0" fontId="11" fillId="0" borderId="0" xfId="2" applyFont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/>
    </xf>
    <xf numFmtId="4" fontId="10" fillId="0" borderId="0" xfId="2" applyNumberFormat="1" applyFont="1" applyAlignment="1" applyProtection="1">
      <alignment horizontal="right" vertical="center"/>
    </xf>
    <xf numFmtId="4" fontId="10" fillId="0" borderId="0" xfId="2" applyNumberFormat="1" applyFont="1" applyAlignment="1" applyProtection="1">
      <alignment horizontal="left" vertical="center"/>
    </xf>
    <xf numFmtId="4" fontId="11" fillId="0" borderId="0" xfId="2" applyNumberFormat="1" applyFont="1" applyAlignment="1" applyProtection="1">
      <alignment horizontal="right" vertical="center"/>
    </xf>
    <xf numFmtId="2" fontId="20" fillId="0" borderId="1" xfId="2" applyNumberFormat="1" applyFont="1" applyBorder="1" applyAlignment="1" applyProtection="1">
      <alignment horizontal="left" vertical="center"/>
    </xf>
    <xf numFmtId="2" fontId="20" fillId="0" borderId="1" xfId="2" applyNumberFormat="1" applyFont="1" applyBorder="1" applyAlignment="1" applyProtection="1">
      <alignment horizontal="right" vertical="center"/>
    </xf>
    <xf numFmtId="2" fontId="16" fillId="0" borderId="0" xfId="2" applyNumberFormat="1" applyFont="1" applyAlignment="1" applyProtection="1">
      <alignment horizontal="left" vertical="center"/>
    </xf>
    <xf numFmtId="2" fontId="21" fillId="0" borderId="0" xfId="2" applyNumberFormat="1" applyFont="1" applyAlignment="1" applyProtection="1">
      <alignment horizontal="right" vertical="center"/>
    </xf>
    <xf numFmtId="2" fontId="2" fillId="0" borderId="0" xfId="2" applyNumberFormat="1" applyFont="1" applyAlignment="1" applyProtection="1">
      <alignment horizontal="right" vertical="center"/>
    </xf>
    <xf numFmtId="2" fontId="2" fillId="0" borderId="0" xfId="2" applyNumberFormat="1" applyFont="1" applyAlignment="1" applyProtection="1">
      <alignment horizontal="left" vertical="center"/>
    </xf>
    <xf numFmtId="2" fontId="14" fillId="0" borderId="0" xfId="2" applyNumberFormat="1" applyFont="1" applyAlignment="1" applyProtection="1">
      <alignment horizontal="left" vertical="center"/>
    </xf>
    <xf numFmtId="2" fontId="12" fillId="0" borderId="0" xfId="2" applyNumberFormat="1" applyFont="1" applyAlignment="1" applyProtection="1">
      <alignment horizontal="right" vertical="center"/>
    </xf>
    <xf numFmtId="2" fontId="14" fillId="0" borderId="0" xfId="2" applyNumberFormat="1" applyFont="1" applyAlignment="1" applyProtection="1">
      <alignment horizontal="right" vertical="center"/>
    </xf>
    <xf numFmtId="2" fontId="26" fillId="0" borderId="0" xfId="2" applyNumberFormat="1" applyFont="1" applyAlignment="1" applyProtection="1">
      <alignment horizontal="center"/>
    </xf>
    <xf numFmtId="2" fontId="27" fillId="0" borderId="0" xfId="2" applyNumberFormat="1" applyFont="1" applyAlignment="1" applyProtection="1">
      <alignment horizontal="center"/>
    </xf>
    <xf numFmtId="2" fontId="23" fillId="0" borderId="0" xfId="2" applyNumberFormat="1" applyFont="1" applyAlignment="1" applyProtection="1">
      <alignment horizontal="left" vertical="center"/>
    </xf>
    <xf numFmtId="2" fontId="22" fillId="0" borderId="0" xfId="2" applyNumberFormat="1" applyFont="1" applyAlignment="1" applyProtection="1">
      <alignment horizontal="right" vertical="center"/>
    </xf>
    <xf numFmtId="17" fontId="3" fillId="0" borderId="0" xfId="2" applyNumberFormat="1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Alignment="1">
      <alignment horizontal="left"/>
      <protection locked="0"/>
    </xf>
    <xf numFmtId="0" fontId="6" fillId="0" borderId="0" xfId="2" applyFont="1" applyAlignment="1" applyProtection="1">
      <alignment horizontal="left"/>
    </xf>
    <xf numFmtId="0" fontId="24" fillId="0" borderId="0" xfId="2" applyAlignment="1">
      <alignment horizontal="left"/>
      <protection locked="0"/>
    </xf>
  </cellXfs>
  <cellStyles count="7">
    <cellStyle name="Čiarka 2" xfId="4" xr:uid="{7FD5B265-D7DA-4289-8253-DA0D6BAE96AD}"/>
    <cellStyle name="Normálna" xfId="0" builtinId="0"/>
    <cellStyle name="Normálna 2" xfId="1" xr:uid="{00000000-0005-0000-0000-000001000000}"/>
    <cellStyle name="Normálna 3" xfId="2" xr:uid="{0A1E6CAD-A62C-44DA-B4F8-42FAC519BE3C}"/>
    <cellStyle name="Normálna 4" xfId="3" xr:uid="{A9DA1D56-475B-4EC8-809D-24DFBD9BDD9E}"/>
    <cellStyle name="normálne 2" xfId="5" xr:uid="{F391A9AF-C8AD-4F57-8E3B-B34BD3A3F399}"/>
    <cellStyle name="normálne_KLs" xfId="6" xr:uid="{54DB3B92-F462-4B48-9DB5-A9B5C1162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showGridLines="0" tabSelected="1" zoomScale="175" zoomScaleNormal="175" workbookViewId="0">
      <pane ySplit="13" topLeftCell="A14" activePane="bottomLeft" state="frozenSplit"/>
      <selection pane="bottomLeft" activeCell="G22" sqref="G22"/>
    </sheetView>
  </sheetViews>
  <sheetFormatPr baseColWidth="10" defaultColWidth="9.1640625" defaultRowHeight="12.75" customHeight="1"/>
  <cols>
    <col min="1" max="1" width="12.6640625" style="1" customWidth="1"/>
    <col min="2" max="2" width="46.6640625" style="1" customWidth="1"/>
    <col min="3" max="3" width="13.5" style="1" customWidth="1"/>
    <col min="4" max="16384" width="9.1640625" style="1"/>
  </cols>
  <sheetData>
    <row r="1" spans="1:3" ht="18" customHeight="1">
      <c r="A1" s="53" t="s">
        <v>72</v>
      </c>
      <c r="B1" s="54"/>
      <c r="C1" s="54"/>
    </row>
    <row r="2" spans="1:3" ht="12" customHeight="1">
      <c r="A2" s="28" t="s">
        <v>2</v>
      </c>
      <c r="B2" s="4" t="s">
        <v>178</v>
      </c>
      <c r="C2" s="5"/>
    </row>
    <row r="3" spans="1:3" ht="12" customHeight="1">
      <c r="A3" s="28" t="s">
        <v>3</v>
      </c>
      <c r="B3" s="4" t="s">
        <v>179</v>
      </c>
      <c r="C3" s="55"/>
    </row>
    <row r="4" spans="1:3" ht="12" customHeight="1">
      <c r="A4" s="28" t="s">
        <v>4</v>
      </c>
      <c r="B4" s="4" t="s">
        <v>0</v>
      </c>
      <c r="C4" s="55"/>
    </row>
    <row r="5" spans="1:3" ht="12" customHeight="1">
      <c r="A5" s="4" t="s">
        <v>5</v>
      </c>
      <c r="B5" s="4" t="s">
        <v>0</v>
      </c>
      <c r="C5" s="55"/>
    </row>
    <row r="6" spans="1:3" ht="6" customHeight="1">
      <c r="A6" s="4"/>
      <c r="B6" s="4"/>
      <c r="C6" s="55"/>
    </row>
    <row r="7" spans="1:3" ht="12" customHeight="1">
      <c r="A7" s="4" t="s">
        <v>6</v>
      </c>
      <c r="B7" s="4" t="s">
        <v>177</v>
      </c>
      <c r="C7" s="55"/>
    </row>
    <row r="8" spans="1:3" ht="12" customHeight="1">
      <c r="A8" s="4" t="s">
        <v>7</v>
      </c>
      <c r="B8" s="4" t="s">
        <v>53</v>
      </c>
      <c r="C8" s="55"/>
    </row>
    <row r="9" spans="1:3" ht="12" customHeight="1">
      <c r="A9" s="4" t="s">
        <v>8</v>
      </c>
      <c r="B9" s="43" t="s">
        <v>212</v>
      </c>
      <c r="C9" s="55"/>
    </row>
    <row r="10" spans="1:3" ht="6" customHeight="1">
      <c r="A10" s="54"/>
      <c r="B10" s="54"/>
      <c r="C10" s="54"/>
    </row>
    <row r="11" spans="1:3" ht="13">
      <c r="A11" s="30" t="s">
        <v>9</v>
      </c>
      <c r="B11" s="31" t="s">
        <v>10</v>
      </c>
      <c r="C11" s="56" t="s">
        <v>11</v>
      </c>
    </row>
    <row r="12" spans="1:3" ht="12" customHeight="1">
      <c r="A12" s="32">
        <v>1</v>
      </c>
      <c r="B12" s="33">
        <v>2</v>
      </c>
      <c r="C12" s="57">
        <v>3</v>
      </c>
    </row>
    <row r="13" spans="1:3" ht="3.75" customHeight="1">
      <c r="A13" s="2"/>
      <c r="B13" s="2"/>
      <c r="C13" s="2"/>
    </row>
    <row r="14" spans="1:3" s="6" customFormat="1" ht="12.75" customHeight="1">
      <c r="A14" s="58" t="s">
        <v>1</v>
      </c>
      <c r="B14" s="59" t="s">
        <v>17</v>
      </c>
      <c r="C14" s="60">
        <f>C20</f>
        <v>0</v>
      </c>
    </row>
    <row r="15" spans="1:3" s="6" customFormat="1" ht="12.75" customHeight="1">
      <c r="A15" s="58"/>
      <c r="B15" s="59"/>
      <c r="C15" s="60"/>
    </row>
    <row r="16" spans="1:3" s="6" customFormat="1" ht="12.75" customHeight="1">
      <c r="A16" s="61">
        <v>1</v>
      </c>
      <c r="B16" s="62" t="s">
        <v>173</v>
      </c>
      <c r="C16" s="63">
        <f>Rozpocet01!G89</f>
        <v>0</v>
      </c>
    </row>
    <row r="17" spans="1:3" s="6" customFormat="1" ht="12.75" customHeight="1">
      <c r="A17" s="61">
        <v>2</v>
      </c>
      <c r="B17" s="62" t="s">
        <v>174</v>
      </c>
      <c r="C17" s="63">
        <f>Rozpocet02!G137</f>
        <v>0</v>
      </c>
    </row>
    <row r="18" spans="1:3" s="6" customFormat="1" ht="12.75" customHeight="1">
      <c r="A18" s="61">
        <v>3</v>
      </c>
      <c r="B18" s="62" t="s">
        <v>175</v>
      </c>
      <c r="C18" s="63">
        <f>'Rozpocet 03'!F35</f>
        <v>0</v>
      </c>
    </row>
    <row r="19" spans="1:3" s="6" customFormat="1" ht="12.75" customHeight="1">
      <c r="A19" s="7"/>
      <c r="B19" s="66"/>
      <c r="C19" s="67"/>
    </row>
    <row r="20" spans="1:3" s="8" customFormat="1" ht="12.75" customHeight="1">
      <c r="B20" s="64" t="s">
        <v>12</v>
      </c>
      <c r="C20" s="65">
        <f>C16+C17+C18</f>
        <v>0</v>
      </c>
    </row>
  </sheetData>
  <phoneticPr fontId="2" type="noConversion"/>
  <pageMargins left="1.1023621559143066" right="1.1023621559143066" top="0.78740155696868896" bottom="0.78740155696868896" header="0" footer="0"/>
  <pageSetup paperSize="9" fitToHeight="9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9"/>
  <sheetViews>
    <sheetView showGridLines="0" view="pageBreakPreview" zoomScale="130" zoomScaleNormal="100" zoomScaleSheetLayoutView="130" workbookViewId="0">
      <pane ySplit="11" topLeftCell="A81" activePane="bottomLeft" state="frozenSplit"/>
      <selection activeCell="V45" sqref="V45:V46"/>
      <selection pane="bottomLeft" activeCell="C7" sqref="C7"/>
    </sheetView>
  </sheetViews>
  <sheetFormatPr baseColWidth="10" defaultColWidth="9.1640625" defaultRowHeight="11.25" customHeight="1"/>
  <cols>
    <col min="1" max="1" width="10.83203125" style="52" customWidth="1"/>
    <col min="2" max="2" width="1.6640625" style="1" customWidth="1"/>
    <col min="3" max="3" width="57.33203125" style="1" customWidth="1"/>
    <col min="4" max="4" width="4.6640625" style="1" customWidth="1"/>
    <col min="5" max="5" width="9.5" style="1" customWidth="1"/>
    <col min="6" max="6" width="10" style="1" customWidth="1"/>
    <col min="7" max="7" width="12.6640625" style="1" customWidth="1"/>
    <col min="8" max="16384" width="9.1640625" style="1"/>
  </cols>
  <sheetData>
    <row r="1" spans="1:7" ht="18" customHeight="1">
      <c r="A1" s="132" t="s">
        <v>211</v>
      </c>
      <c r="B1" s="133"/>
      <c r="C1" s="133"/>
      <c r="D1" s="133"/>
      <c r="E1" s="133"/>
      <c r="F1" s="133"/>
      <c r="G1" s="133"/>
    </row>
    <row r="2" spans="1:7" ht="11.25" customHeight="1">
      <c r="A2" s="28" t="s">
        <v>2</v>
      </c>
      <c r="B2" s="4"/>
      <c r="C2" s="4" t="s">
        <v>178</v>
      </c>
      <c r="D2" s="4"/>
      <c r="E2" s="4"/>
      <c r="F2" s="4"/>
      <c r="G2" s="4"/>
    </row>
    <row r="3" spans="1:7" ht="13">
      <c r="A3" s="28" t="s">
        <v>3</v>
      </c>
      <c r="B3" s="4"/>
      <c r="C3" s="44" t="s">
        <v>173</v>
      </c>
      <c r="D3" s="4"/>
      <c r="E3" s="4"/>
      <c r="F3" s="4"/>
      <c r="G3" s="4"/>
    </row>
    <row r="4" spans="1:7" ht="5.25" customHeight="1">
      <c r="A4" s="4"/>
      <c r="B4" s="4"/>
      <c r="C4" s="4"/>
      <c r="D4" s="4"/>
      <c r="E4" s="4"/>
      <c r="F4" s="4"/>
      <c r="G4" s="4"/>
    </row>
    <row r="5" spans="1:7" ht="11.25" customHeight="1">
      <c r="A5" s="4" t="s">
        <v>6</v>
      </c>
      <c r="B5" s="4"/>
      <c r="C5" s="4" t="s">
        <v>177</v>
      </c>
      <c r="D5" s="4"/>
      <c r="E5" s="4"/>
      <c r="F5" s="4"/>
      <c r="G5" s="4"/>
    </row>
    <row r="6" spans="1:7" ht="11.25" customHeight="1">
      <c r="A6" s="4" t="s">
        <v>33</v>
      </c>
      <c r="B6" s="4"/>
      <c r="C6" s="4" t="s">
        <v>53</v>
      </c>
      <c r="D6" s="4"/>
      <c r="E6" s="4"/>
      <c r="F6" s="4"/>
      <c r="G6" s="4"/>
    </row>
    <row r="7" spans="1:7" ht="11.25" customHeight="1">
      <c r="A7" s="4" t="s">
        <v>8</v>
      </c>
      <c r="B7" s="4"/>
      <c r="C7" s="43" t="s">
        <v>212</v>
      </c>
      <c r="D7" s="4"/>
      <c r="E7" s="4"/>
      <c r="F7" s="4"/>
      <c r="G7" s="4"/>
    </row>
    <row r="8" spans="1:7" ht="13">
      <c r="A8" s="51"/>
      <c r="B8" s="29"/>
      <c r="C8" s="29"/>
      <c r="D8" s="29"/>
      <c r="E8" s="29"/>
      <c r="F8" s="29"/>
      <c r="G8" s="29"/>
    </row>
    <row r="9" spans="1:7" ht="21.75" customHeight="1">
      <c r="A9" s="30" t="s">
        <v>13</v>
      </c>
      <c r="B9" s="31"/>
      <c r="C9" s="31" t="s">
        <v>10</v>
      </c>
      <c r="D9" s="31" t="s">
        <v>14</v>
      </c>
      <c r="E9" s="31" t="s">
        <v>15</v>
      </c>
      <c r="F9" s="31" t="s">
        <v>16</v>
      </c>
      <c r="G9" s="31" t="s">
        <v>11</v>
      </c>
    </row>
    <row r="10" spans="1:7" ht="11.25" customHeight="1">
      <c r="A10" s="32">
        <v>1</v>
      </c>
      <c r="B10" s="33"/>
      <c r="C10" s="33">
        <v>2</v>
      </c>
      <c r="D10" s="33">
        <v>3</v>
      </c>
      <c r="E10" s="33">
        <v>4</v>
      </c>
      <c r="F10" s="33">
        <v>5</v>
      </c>
      <c r="G10" s="33">
        <v>6</v>
      </c>
    </row>
    <row r="11" spans="1:7" ht="3.75" customHeight="1">
      <c r="A11" s="51"/>
      <c r="B11" s="29"/>
      <c r="C11" s="29"/>
      <c r="D11" s="29"/>
      <c r="E11" s="29"/>
      <c r="F11" s="29"/>
      <c r="G11" s="29"/>
    </row>
    <row r="12" spans="1:7" s="3" customFormat="1" ht="11">
      <c r="A12" s="9"/>
      <c r="B12" s="9"/>
      <c r="C12" s="45" t="s">
        <v>17</v>
      </c>
      <c r="D12" s="45"/>
      <c r="E12" s="46"/>
      <c r="F12" s="46"/>
      <c r="G12" s="47">
        <f>SUM(G14+G27+G32+G40+G44+G50+G57+G63+G83)</f>
        <v>0</v>
      </c>
    </row>
    <row r="13" spans="1:7" s="3" customFormat="1" ht="11">
      <c r="A13" s="9"/>
      <c r="B13" s="9"/>
      <c r="C13" s="48"/>
      <c r="D13" s="48"/>
      <c r="E13" s="49"/>
      <c r="F13" s="49"/>
      <c r="G13" s="50"/>
    </row>
    <row r="14" spans="1:7" s="3" customFormat="1" ht="11">
      <c r="A14" s="9"/>
      <c r="B14" s="9"/>
      <c r="C14" s="23" t="s">
        <v>18</v>
      </c>
      <c r="D14" s="24"/>
      <c r="E14" s="34"/>
      <c r="F14" s="34"/>
      <c r="G14" s="35">
        <f>SUM(G15:G25)</f>
        <v>0</v>
      </c>
    </row>
    <row r="15" spans="1:7" s="3" customFormat="1" ht="24">
      <c r="A15" s="9">
        <v>1</v>
      </c>
      <c r="B15" s="9"/>
      <c r="C15" s="10" t="s">
        <v>73</v>
      </c>
      <c r="D15" s="9" t="s">
        <v>21</v>
      </c>
      <c r="E15" s="36">
        <v>930.5</v>
      </c>
      <c r="F15" s="36"/>
      <c r="G15" s="36">
        <f t="shared" ref="G15:G25" si="0">ROUND(SUM(E15*F15),2)</f>
        <v>0</v>
      </c>
    </row>
    <row r="16" spans="1:7" s="3" customFormat="1" ht="12">
      <c r="A16" s="9">
        <v>2</v>
      </c>
      <c r="B16" s="9"/>
      <c r="C16" s="10" t="s">
        <v>54</v>
      </c>
      <c r="D16" s="9" t="s">
        <v>21</v>
      </c>
      <c r="E16" s="36">
        <v>16</v>
      </c>
      <c r="F16" s="36"/>
      <c r="G16" s="36">
        <f t="shared" si="0"/>
        <v>0</v>
      </c>
    </row>
    <row r="17" spans="1:7" s="3" customFormat="1" ht="12">
      <c r="A17" s="9">
        <v>3</v>
      </c>
      <c r="B17" s="9"/>
      <c r="C17" s="10" t="s">
        <v>55</v>
      </c>
      <c r="D17" s="9" t="s">
        <v>21</v>
      </c>
      <c r="E17" s="36">
        <v>77.64</v>
      </c>
      <c r="F17" s="36"/>
      <c r="G17" s="36">
        <f t="shared" si="0"/>
        <v>0</v>
      </c>
    </row>
    <row r="18" spans="1:7" s="3" customFormat="1" ht="13.5" customHeight="1">
      <c r="A18" s="9">
        <v>4</v>
      </c>
      <c r="B18" s="9"/>
      <c r="C18" s="10" t="s">
        <v>56</v>
      </c>
      <c r="D18" s="9" t="s">
        <v>21</v>
      </c>
      <c r="E18" s="36">
        <v>55.86</v>
      </c>
      <c r="F18" s="36"/>
      <c r="G18" s="36">
        <f t="shared" si="0"/>
        <v>0</v>
      </c>
    </row>
    <row r="19" spans="1:7" s="3" customFormat="1" ht="13.5" customHeight="1">
      <c r="A19" s="9">
        <v>5</v>
      </c>
      <c r="B19" s="9"/>
      <c r="C19" s="10" t="s">
        <v>22</v>
      </c>
      <c r="D19" s="9" t="s">
        <v>21</v>
      </c>
      <c r="E19" s="36">
        <f>SUM(E15+E16+E17+E18)</f>
        <v>1080</v>
      </c>
      <c r="F19" s="36"/>
      <c r="G19" s="36">
        <f t="shared" si="0"/>
        <v>0</v>
      </c>
    </row>
    <row r="20" spans="1:7" s="3" customFormat="1" ht="13.5" customHeight="1">
      <c r="A20" s="9">
        <v>6</v>
      </c>
      <c r="B20" s="9"/>
      <c r="C20" s="10" t="s">
        <v>57</v>
      </c>
      <c r="D20" s="9" t="s">
        <v>21</v>
      </c>
      <c r="E20" s="36">
        <f>470*0.2*0.5</f>
        <v>47</v>
      </c>
      <c r="F20" s="36"/>
      <c r="G20" s="36">
        <f t="shared" si="0"/>
        <v>0</v>
      </c>
    </row>
    <row r="21" spans="1:7" s="3" customFormat="1" ht="13.5" customHeight="1">
      <c r="A21" s="9">
        <v>7</v>
      </c>
      <c r="B21" s="9"/>
      <c r="C21" s="10" t="s">
        <v>58</v>
      </c>
      <c r="D21" s="9" t="s">
        <v>43</v>
      </c>
      <c r="E21" s="36">
        <v>22</v>
      </c>
      <c r="F21" s="36"/>
      <c r="G21" s="36">
        <f t="shared" si="0"/>
        <v>0</v>
      </c>
    </row>
    <row r="22" spans="1:7" s="3" customFormat="1" ht="24" customHeight="1">
      <c r="A22" s="9">
        <v>8</v>
      </c>
      <c r="B22" s="9"/>
      <c r="C22" s="10" t="s">
        <v>59</v>
      </c>
      <c r="D22" s="25" t="s">
        <v>19</v>
      </c>
      <c r="E22" s="36">
        <f>932*1*0.2</f>
        <v>186.4</v>
      </c>
      <c r="F22" s="36"/>
      <c r="G22" s="36">
        <f t="shared" si="0"/>
        <v>0</v>
      </c>
    </row>
    <row r="23" spans="1:7" s="6" customFormat="1" ht="12.75" customHeight="1">
      <c r="A23" s="9">
        <v>9</v>
      </c>
      <c r="B23" s="7"/>
      <c r="C23" s="10" t="s">
        <v>23</v>
      </c>
      <c r="D23" s="9" t="s">
        <v>21</v>
      </c>
      <c r="E23" s="36">
        <f>SUM(E19)-E20</f>
        <v>1033</v>
      </c>
      <c r="F23" s="36"/>
      <c r="G23" s="36">
        <f t="shared" si="0"/>
        <v>0</v>
      </c>
    </row>
    <row r="24" spans="1:7" s="3" customFormat="1" ht="12">
      <c r="A24" s="9">
        <v>10</v>
      </c>
      <c r="B24" s="9"/>
      <c r="C24" s="10" t="s">
        <v>24</v>
      </c>
      <c r="D24" s="9" t="s">
        <v>21</v>
      </c>
      <c r="E24" s="36">
        <f>SUM(E23)</f>
        <v>1033</v>
      </c>
      <c r="F24" s="36"/>
      <c r="G24" s="36">
        <f t="shared" si="0"/>
        <v>0</v>
      </c>
    </row>
    <row r="25" spans="1:7" s="3" customFormat="1" ht="24" customHeight="1">
      <c r="A25" s="9">
        <v>11</v>
      </c>
      <c r="B25" s="9"/>
      <c r="C25" s="10" t="s">
        <v>60</v>
      </c>
      <c r="D25" s="9" t="s">
        <v>25</v>
      </c>
      <c r="E25" s="36">
        <f>SUM(E24*2)</f>
        <v>2066</v>
      </c>
      <c r="F25" s="36"/>
      <c r="G25" s="36">
        <f t="shared" si="0"/>
        <v>0</v>
      </c>
    </row>
    <row r="26" spans="1:7" s="3" customFormat="1" ht="11">
      <c r="A26" s="9"/>
      <c r="B26" s="11"/>
      <c r="C26" s="10"/>
      <c r="D26" s="9"/>
      <c r="E26" s="36"/>
      <c r="F26" s="36"/>
      <c r="G26" s="36"/>
    </row>
    <row r="27" spans="1:7" s="3" customFormat="1" ht="13.5" customHeight="1">
      <c r="A27" s="9"/>
      <c r="B27" s="11"/>
      <c r="C27" s="23" t="s">
        <v>26</v>
      </c>
      <c r="D27" s="24"/>
      <c r="E27" s="34"/>
      <c r="F27" s="36"/>
      <c r="G27" s="35">
        <f>SUM(G28:G30)</f>
        <v>0</v>
      </c>
    </row>
    <row r="28" spans="1:7" s="6" customFormat="1" ht="24">
      <c r="A28" s="9">
        <v>12</v>
      </c>
      <c r="B28" s="7"/>
      <c r="C28" s="10" t="s">
        <v>40</v>
      </c>
      <c r="D28" s="9" t="s">
        <v>21</v>
      </c>
      <c r="E28" s="36">
        <v>77.64</v>
      </c>
      <c r="F28" s="36"/>
      <c r="G28" s="36">
        <f>ROUND(SUM(E28*F28),2)</f>
        <v>0</v>
      </c>
    </row>
    <row r="29" spans="1:7" s="3" customFormat="1" ht="24" customHeight="1">
      <c r="A29" s="9">
        <v>13</v>
      </c>
      <c r="B29" s="9"/>
      <c r="C29" s="10" t="s">
        <v>74</v>
      </c>
      <c r="D29" s="9" t="s">
        <v>19</v>
      </c>
      <c r="E29" s="36">
        <v>757</v>
      </c>
      <c r="F29" s="36"/>
      <c r="G29" s="36">
        <f>ROUND(SUM(E29*F29),2)</f>
        <v>0</v>
      </c>
    </row>
    <row r="30" spans="1:7" s="3" customFormat="1" ht="24" customHeight="1">
      <c r="A30" s="9">
        <v>14</v>
      </c>
      <c r="B30" s="9"/>
      <c r="C30" s="12" t="s">
        <v>75</v>
      </c>
      <c r="D30" s="20" t="s">
        <v>19</v>
      </c>
      <c r="E30" s="37">
        <v>757</v>
      </c>
      <c r="F30" s="36"/>
      <c r="G30" s="36">
        <f>ROUND(SUM(E30*F30),2)</f>
        <v>0</v>
      </c>
    </row>
    <row r="31" spans="1:7" s="3" customFormat="1" ht="10.5" customHeight="1">
      <c r="A31" s="9"/>
      <c r="B31" s="9"/>
      <c r="C31" s="12"/>
      <c r="D31" s="20"/>
      <c r="E31" s="37"/>
      <c r="F31" s="36"/>
      <c r="G31" s="36"/>
    </row>
    <row r="32" spans="1:7" s="3" customFormat="1" ht="11">
      <c r="A32" s="9"/>
      <c r="B32" s="9"/>
      <c r="C32" s="23" t="s">
        <v>27</v>
      </c>
      <c r="D32" s="24"/>
      <c r="E32" s="34"/>
      <c r="F32" s="36"/>
      <c r="G32" s="35">
        <f>SUM(G33:G38)</f>
        <v>0</v>
      </c>
    </row>
    <row r="33" spans="1:7" s="3" customFormat="1" ht="12">
      <c r="A33" s="9">
        <v>15</v>
      </c>
      <c r="B33" s="9"/>
      <c r="C33" s="19" t="s">
        <v>61</v>
      </c>
      <c r="D33" s="9" t="s">
        <v>19</v>
      </c>
      <c r="E33" s="36">
        <v>1860</v>
      </c>
      <c r="F33" s="36"/>
      <c r="G33" s="36">
        <f t="shared" ref="G33:G38" si="1">ROUND(SUM(E33*F33),2)</f>
        <v>0</v>
      </c>
    </row>
    <row r="34" spans="1:7" s="6" customFormat="1" ht="12">
      <c r="A34" s="9">
        <v>16</v>
      </c>
      <c r="B34" s="7"/>
      <c r="C34" s="19" t="s">
        <v>61</v>
      </c>
      <c r="D34" s="9" t="s">
        <v>41</v>
      </c>
      <c r="E34" s="36">
        <f>E33*0.17*2</f>
        <v>632.40000000000009</v>
      </c>
      <c r="F34" s="36"/>
      <c r="G34" s="36">
        <f t="shared" si="1"/>
        <v>0</v>
      </c>
    </row>
    <row r="35" spans="1:7" s="3" customFormat="1" ht="24">
      <c r="A35" s="9">
        <v>17</v>
      </c>
      <c r="B35" s="11"/>
      <c r="C35" s="19" t="s">
        <v>76</v>
      </c>
      <c r="D35" s="9" t="s">
        <v>19</v>
      </c>
      <c r="E35" s="36">
        <f>E33</f>
        <v>1860</v>
      </c>
      <c r="F35" s="36"/>
      <c r="G35" s="36">
        <f t="shared" si="1"/>
        <v>0</v>
      </c>
    </row>
    <row r="36" spans="1:7" s="3" customFormat="1" ht="24">
      <c r="A36" s="9">
        <v>18</v>
      </c>
      <c r="B36" s="9"/>
      <c r="C36" s="19" t="s">
        <v>77</v>
      </c>
      <c r="D36" s="9" t="s">
        <v>41</v>
      </c>
      <c r="E36" s="36">
        <f>E35*0.1*2</f>
        <v>372</v>
      </c>
      <c r="F36" s="36"/>
      <c r="G36" s="36">
        <f t="shared" si="1"/>
        <v>0</v>
      </c>
    </row>
    <row r="37" spans="1:7" s="3" customFormat="1" ht="12">
      <c r="A37" s="9">
        <v>19</v>
      </c>
      <c r="B37" s="9"/>
      <c r="C37" s="19" t="s">
        <v>78</v>
      </c>
      <c r="D37" s="9" t="s">
        <v>19</v>
      </c>
      <c r="E37" s="36">
        <f>E33</f>
        <v>1860</v>
      </c>
      <c r="F37" s="36"/>
      <c r="G37" s="36">
        <f t="shared" si="1"/>
        <v>0</v>
      </c>
    </row>
    <row r="38" spans="1:7" s="3" customFormat="1" ht="12">
      <c r="A38" s="9">
        <v>20</v>
      </c>
      <c r="B38" s="9"/>
      <c r="C38" s="19" t="s">
        <v>78</v>
      </c>
      <c r="D38" s="9" t="s">
        <v>41</v>
      </c>
      <c r="E38" s="36">
        <f>E37*0.03*2</f>
        <v>111.6</v>
      </c>
      <c r="F38" s="36"/>
      <c r="G38" s="36">
        <f t="shared" si="1"/>
        <v>0</v>
      </c>
    </row>
    <row r="39" spans="1:7" s="3" customFormat="1" ht="11">
      <c r="A39" s="9"/>
      <c r="B39" s="11"/>
      <c r="C39" s="10"/>
      <c r="D39" s="9"/>
      <c r="E39" s="36"/>
      <c r="F39" s="36"/>
      <c r="G39" s="36"/>
    </row>
    <row r="40" spans="1:7" s="3" customFormat="1" ht="11">
      <c r="A40" s="9"/>
      <c r="B40" s="11"/>
      <c r="C40" s="23" t="s">
        <v>62</v>
      </c>
      <c r="D40" s="24"/>
      <c r="E40" s="34"/>
      <c r="F40" s="36"/>
      <c r="G40" s="35">
        <f>SUM(G41:G43)</f>
        <v>0</v>
      </c>
    </row>
    <row r="41" spans="1:7" s="3" customFormat="1" ht="12">
      <c r="A41" s="9">
        <v>21</v>
      </c>
      <c r="B41" s="7"/>
      <c r="C41" s="19" t="s">
        <v>39</v>
      </c>
      <c r="D41" s="25" t="s">
        <v>20</v>
      </c>
      <c r="E41" s="38">
        <v>493</v>
      </c>
      <c r="F41" s="36"/>
      <c r="G41" s="36">
        <f>ROUND(SUM(E41*F41),2)</f>
        <v>0</v>
      </c>
    </row>
    <row r="42" spans="1:7" s="6" customFormat="1" ht="12">
      <c r="A42" s="9">
        <v>22</v>
      </c>
      <c r="B42" s="9"/>
      <c r="C42" s="12" t="s">
        <v>71</v>
      </c>
      <c r="D42" s="11" t="s">
        <v>20</v>
      </c>
      <c r="E42" s="39">
        <f>E41</f>
        <v>493</v>
      </c>
      <c r="F42" s="36"/>
      <c r="G42" s="36">
        <f>ROUND(SUM(E42*F42),2)</f>
        <v>0</v>
      </c>
    </row>
    <row r="43" spans="1:7" s="3" customFormat="1" ht="11">
      <c r="A43" s="9"/>
      <c r="B43" s="20"/>
      <c r="C43" s="19"/>
      <c r="D43" s="25"/>
      <c r="E43" s="38"/>
      <c r="F43" s="38"/>
      <c r="G43" s="38"/>
    </row>
    <row r="44" spans="1:7" s="22" customFormat="1" ht="11">
      <c r="A44" s="9"/>
      <c r="B44" s="20"/>
      <c r="C44" s="23" t="s">
        <v>28</v>
      </c>
      <c r="D44" s="24"/>
      <c r="E44" s="34"/>
      <c r="F44" s="36"/>
      <c r="G44" s="35">
        <f>SUM(G45:G48)</f>
        <v>0</v>
      </c>
    </row>
    <row r="45" spans="1:7" s="22" customFormat="1" ht="24">
      <c r="A45" s="9">
        <v>23</v>
      </c>
      <c r="B45" s="20"/>
      <c r="C45" s="10" t="s">
        <v>169</v>
      </c>
      <c r="D45" s="9" t="s">
        <v>20</v>
      </c>
      <c r="E45" s="36">
        <v>931</v>
      </c>
      <c r="F45" s="36"/>
      <c r="G45" s="36">
        <f>ROUND(SUM(E45*F45),2)</f>
        <v>0</v>
      </c>
    </row>
    <row r="46" spans="1:7" s="22" customFormat="1" ht="12">
      <c r="A46" s="9">
        <v>24</v>
      </c>
      <c r="B46" s="11"/>
      <c r="C46" s="16" t="s">
        <v>79</v>
      </c>
      <c r="D46" s="15" t="s">
        <v>21</v>
      </c>
      <c r="E46" s="40">
        <f>E45*0.06</f>
        <v>55.86</v>
      </c>
      <c r="F46" s="36"/>
      <c r="G46" s="36">
        <f>ROUND(SUM(E46*F46),2)</f>
        <v>0</v>
      </c>
    </row>
    <row r="47" spans="1:7" s="14" customFormat="1" ht="12">
      <c r="A47" s="9">
        <v>25</v>
      </c>
      <c r="B47" s="11"/>
      <c r="C47" s="21" t="s">
        <v>63</v>
      </c>
      <c r="D47" s="20" t="s">
        <v>20</v>
      </c>
      <c r="E47" s="37">
        <v>931</v>
      </c>
      <c r="F47" s="36"/>
      <c r="G47" s="36">
        <f>ROUND(SUM(E47*F47),2)</f>
        <v>0</v>
      </c>
    </row>
    <row r="48" spans="1:7" s="14" customFormat="1" ht="12">
      <c r="A48" s="9">
        <v>26</v>
      </c>
      <c r="B48" s="7"/>
      <c r="C48" s="21" t="s">
        <v>42</v>
      </c>
      <c r="D48" s="20" t="s">
        <v>20</v>
      </c>
      <c r="E48" s="37">
        <v>199</v>
      </c>
      <c r="F48" s="36"/>
      <c r="G48" s="36">
        <f>ROUND(SUM(E48*F48),2)</f>
        <v>0</v>
      </c>
    </row>
    <row r="49" spans="1:7" s="14" customFormat="1" ht="11">
      <c r="A49" s="9"/>
      <c r="B49" s="9"/>
      <c r="C49" s="21"/>
      <c r="D49" s="20"/>
      <c r="E49" s="37"/>
      <c r="F49" s="37"/>
      <c r="G49" s="36"/>
    </row>
    <row r="50" spans="1:7" s="14" customFormat="1" ht="11">
      <c r="A50" s="9"/>
      <c r="B50" s="9"/>
      <c r="C50" s="23" t="s">
        <v>64</v>
      </c>
      <c r="D50" s="24"/>
      <c r="E50" s="34"/>
      <c r="F50" s="36"/>
      <c r="G50" s="35">
        <f>SUM(G52:G55)</f>
        <v>0</v>
      </c>
    </row>
    <row r="51" spans="1:7" s="6" customFormat="1" ht="24">
      <c r="A51" s="9"/>
      <c r="B51" s="9"/>
      <c r="C51" s="18" t="s">
        <v>82</v>
      </c>
      <c r="D51" s="17" t="s">
        <v>19</v>
      </c>
      <c r="E51" s="41">
        <v>1860</v>
      </c>
      <c r="F51" s="41"/>
      <c r="G51" s="41"/>
    </row>
    <row r="52" spans="1:7" s="14" customFormat="1" ht="24.75" customHeight="1">
      <c r="A52" s="9">
        <v>27</v>
      </c>
      <c r="B52" s="9"/>
      <c r="C52" s="19" t="s">
        <v>80</v>
      </c>
      <c r="D52" s="9" t="s">
        <v>41</v>
      </c>
      <c r="E52" s="36">
        <f>E51*0.015*1.25</f>
        <v>34.875</v>
      </c>
      <c r="F52" s="36"/>
      <c r="G52" s="36">
        <f>ROUND(SUM(E52*F52),2)</f>
        <v>0</v>
      </c>
    </row>
    <row r="53" spans="1:7" s="14" customFormat="1" ht="24.75" customHeight="1">
      <c r="A53" s="9">
        <v>28</v>
      </c>
      <c r="B53" s="7"/>
      <c r="C53" s="19" t="s">
        <v>81</v>
      </c>
      <c r="D53" s="9" t="s">
        <v>41</v>
      </c>
      <c r="E53" s="36">
        <f>E51*0.014*1.1</f>
        <v>28.644000000000002</v>
      </c>
      <c r="F53" s="36"/>
      <c r="G53" s="36">
        <f>ROUND(SUM(E53*F53),2)</f>
        <v>0</v>
      </c>
    </row>
    <row r="54" spans="1:7" s="14" customFormat="1" ht="15.75" customHeight="1">
      <c r="A54" s="9">
        <v>29</v>
      </c>
      <c r="B54" s="17"/>
      <c r="C54" s="19" t="s">
        <v>83</v>
      </c>
      <c r="D54" s="9" t="s">
        <v>43</v>
      </c>
      <c r="E54" s="36">
        <f>(1860*1.8*1.1)</f>
        <v>3682.8</v>
      </c>
      <c r="F54" s="36"/>
      <c r="G54" s="36">
        <f>ROUND(SUM(E54*F54),2)</f>
        <v>0</v>
      </c>
    </row>
    <row r="55" spans="1:7" s="14" customFormat="1" ht="52.5" customHeight="1">
      <c r="A55" s="9">
        <v>30</v>
      </c>
      <c r="B55" s="9"/>
      <c r="C55" s="19" t="s">
        <v>50</v>
      </c>
      <c r="D55" s="9" t="s">
        <v>19</v>
      </c>
      <c r="E55" s="36">
        <f>E51</f>
        <v>1860</v>
      </c>
      <c r="F55" s="36"/>
      <c r="G55" s="36">
        <f>ROUND(SUM(E55*F55),2)</f>
        <v>0</v>
      </c>
    </row>
    <row r="56" spans="1:7" s="14" customFormat="1" ht="11">
      <c r="A56" s="9"/>
      <c r="B56" s="9"/>
      <c r="C56" s="10"/>
      <c r="D56" s="9"/>
      <c r="E56" s="36"/>
      <c r="F56" s="36"/>
      <c r="G56" s="36"/>
    </row>
    <row r="57" spans="1:7" s="14" customFormat="1" ht="11">
      <c r="A57" s="9"/>
      <c r="B57" s="9"/>
      <c r="C57" s="23" t="s">
        <v>65</v>
      </c>
      <c r="D57" s="24"/>
      <c r="E57" s="34"/>
      <c r="F57" s="36"/>
      <c r="G57" s="35">
        <f>SUM(G59:G61)</f>
        <v>0</v>
      </c>
    </row>
    <row r="58" spans="1:7" s="6" customFormat="1" ht="12">
      <c r="A58" s="9"/>
      <c r="B58" s="9"/>
      <c r="C58" s="18" t="s">
        <v>38</v>
      </c>
      <c r="D58" s="17" t="s">
        <v>19</v>
      </c>
      <c r="E58" s="41">
        <f>E51</f>
        <v>1860</v>
      </c>
      <c r="F58" s="41"/>
      <c r="G58" s="41"/>
    </row>
    <row r="59" spans="1:7" s="14" customFormat="1" ht="12">
      <c r="A59" s="9">
        <v>31</v>
      </c>
      <c r="B59" s="7"/>
      <c r="C59" s="10" t="s">
        <v>45</v>
      </c>
      <c r="D59" s="9" t="s">
        <v>46</v>
      </c>
      <c r="E59" s="36">
        <v>126</v>
      </c>
      <c r="F59" s="36"/>
      <c r="G59" s="36">
        <f>ROUND(SUM(E59*F59),2)</f>
        <v>0</v>
      </c>
    </row>
    <row r="60" spans="1:7" s="14" customFormat="1" ht="12">
      <c r="A60" s="9">
        <v>32</v>
      </c>
      <c r="B60" s="17"/>
      <c r="C60" s="19" t="s">
        <v>44</v>
      </c>
      <c r="D60" s="9" t="s">
        <v>43</v>
      </c>
      <c r="E60" s="36">
        <v>465</v>
      </c>
      <c r="F60" s="36"/>
      <c r="G60" s="36">
        <f>ROUND(SUM(E60*F60),2)</f>
        <v>0</v>
      </c>
    </row>
    <row r="61" spans="1:7" s="14" customFormat="1" ht="24" customHeight="1">
      <c r="A61" s="9">
        <v>33</v>
      </c>
      <c r="B61" s="17"/>
      <c r="C61" s="19" t="s">
        <v>66</v>
      </c>
      <c r="D61" s="9" t="s">
        <v>19</v>
      </c>
      <c r="E61" s="36">
        <f>E51</f>
        <v>1860</v>
      </c>
      <c r="F61" s="36"/>
      <c r="G61" s="36">
        <f>ROUND(SUM(E61*F61),2)</f>
        <v>0</v>
      </c>
    </row>
    <row r="62" spans="1:7" s="14" customFormat="1" ht="24" customHeight="1">
      <c r="A62" s="9"/>
      <c r="B62" s="9"/>
      <c r="C62" s="10"/>
      <c r="D62" s="9"/>
      <c r="E62" s="36"/>
      <c r="F62" s="36"/>
      <c r="G62" s="36"/>
    </row>
    <row r="63" spans="1:7" s="14" customFormat="1" ht="9.75" customHeight="1">
      <c r="A63" s="9"/>
      <c r="B63" s="9"/>
      <c r="C63" s="23" t="s">
        <v>67</v>
      </c>
      <c r="D63" s="24"/>
      <c r="E63" s="34"/>
      <c r="F63" s="36"/>
      <c r="G63" s="35">
        <f>SUM(G68:G81)</f>
        <v>0</v>
      </c>
    </row>
    <row r="64" spans="1:7" s="6" customFormat="1" ht="33.75" customHeight="1">
      <c r="A64" s="9"/>
      <c r="B64" s="9"/>
      <c r="C64" s="18" t="s">
        <v>47</v>
      </c>
      <c r="D64" s="17" t="s">
        <v>19</v>
      </c>
      <c r="E64" s="41">
        <f>E51</f>
        <v>1860</v>
      </c>
      <c r="F64" s="41"/>
      <c r="G64" s="41"/>
    </row>
    <row r="65" spans="1:7" s="14" customFormat="1" ht="11">
      <c r="A65" s="9"/>
      <c r="B65" s="9"/>
      <c r="C65" s="18"/>
      <c r="D65" s="17"/>
      <c r="E65" s="41"/>
      <c r="F65" s="41"/>
      <c r="G65" s="41"/>
    </row>
    <row r="66" spans="1:7" s="14" customFormat="1" ht="12">
      <c r="A66" s="9"/>
      <c r="B66" s="9"/>
      <c r="C66" s="18" t="s">
        <v>48</v>
      </c>
      <c r="D66" s="9"/>
      <c r="E66" s="36"/>
      <c r="F66" s="36"/>
      <c r="G66" s="36"/>
    </row>
    <row r="67" spans="1:7" s="14" customFormat="1" ht="11">
      <c r="A67" s="9"/>
      <c r="B67" s="9"/>
      <c r="C67" s="18"/>
      <c r="D67" s="9"/>
      <c r="E67" s="36"/>
      <c r="F67" s="36"/>
      <c r="G67" s="36"/>
    </row>
    <row r="68" spans="1:7" s="14" customFormat="1" ht="12">
      <c r="A68" s="9">
        <v>34</v>
      </c>
      <c r="B68" s="9"/>
      <c r="C68" s="19" t="s">
        <v>68</v>
      </c>
      <c r="D68" s="25" t="s">
        <v>41</v>
      </c>
      <c r="E68" s="36">
        <v>20</v>
      </c>
      <c r="F68" s="36"/>
      <c r="G68" s="36">
        <f>ROUND(SUM(E68*F68),2)</f>
        <v>0</v>
      </c>
    </row>
    <row r="69" spans="1:7" s="14" customFormat="1" ht="12">
      <c r="A69" s="9">
        <v>35</v>
      </c>
      <c r="B69" s="9"/>
      <c r="C69" s="10" t="s">
        <v>44</v>
      </c>
      <c r="D69" s="9" t="s">
        <v>43</v>
      </c>
      <c r="E69" s="36">
        <v>3275</v>
      </c>
      <c r="F69" s="36"/>
      <c r="G69" s="36">
        <f>ROUND(SUM(E69*F69),2)</f>
        <v>0</v>
      </c>
    </row>
    <row r="70" spans="1:7" s="14" customFormat="1" ht="48">
      <c r="A70" s="9">
        <v>36</v>
      </c>
      <c r="B70" s="9"/>
      <c r="C70" s="10" t="s">
        <v>51</v>
      </c>
      <c r="D70" s="9" t="s">
        <v>19</v>
      </c>
      <c r="E70" s="36">
        <v>1860</v>
      </c>
      <c r="F70" s="36"/>
      <c r="G70" s="36">
        <f>ROUND(SUM(E70*F70),2)</f>
        <v>0</v>
      </c>
    </row>
    <row r="71" spans="1:7" s="14" customFormat="1" ht="11">
      <c r="A71" s="9"/>
      <c r="B71" s="9"/>
      <c r="C71" s="10"/>
      <c r="D71" s="9"/>
      <c r="E71" s="36"/>
      <c r="F71" s="36"/>
      <c r="G71" s="36"/>
    </row>
    <row r="72" spans="1:7" s="14" customFormat="1" ht="12">
      <c r="A72" s="9"/>
      <c r="B72" s="9"/>
      <c r="C72" s="18" t="s">
        <v>49</v>
      </c>
      <c r="D72" s="17" t="s">
        <v>19</v>
      </c>
      <c r="E72" s="41">
        <f>E51</f>
        <v>1860</v>
      </c>
      <c r="F72" s="36"/>
      <c r="G72" s="36"/>
    </row>
    <row r="73" spans="1:7" s="14" customFormat="1" ht="12">
      <c r="A73" s="9">
        <v>37</v>
      </c>
      <c r="B73" s="9"/>
      <c r="C73" s="10" t="s">
        <v>171</v>
      </c>
      <c r="D73" s="9" t="s">
        <v>43</v>
      </c>
      <c r="E73" s="36">
        <f>E72*0.8</f>
        <v>1488</v>
      </c>
      <c r="F73" s="36"/>
      <c r="G73" s="36">
        <f>ROUND(SUM(E73*F73),2)</f>
        <v>0</v>
      </c>
    </row>
    <row r="74" spans="1:7" s="14" customFormat="1" ht="12">
      <c r="A74" s="9">
        <v>38</v>
      </c>
      <c r="B74" s="9"/>
      <c r="C74" s="10" t="s">
        <v>172</v>
      </c>
      <c r="D74" s="9" t="s">
        <v>43</v>
      </c>
      <c r="E74" s="36">
        <f>E72*0.05</f>
        <v>93</v>
      </c>
      <c r="F74" s="36"/>
      <c r="G74" s="36">
        <f>ROUND(SUM(E74*F74),2)</f>
        <v>0</v>
      </c>
    </row>
    <row r="75" spans="1:7" s="14" customFormat="1" ht="12">
      <c r="A75" s="9">
        <v>39</v>
      </c>
      <c r="B75" s="9"/>
      <c r="C75" s="10" t="s">
        <v>69</v>
      </c>
      <c r="D75" s="9" t="s">
        <v>43</v>
      </c>
      <c r="E75" s="36">
        <f>E72*1.2</f>
        <v>2232</v>
      </c>
      <c r="F75" s="36"/>
      <c r="G75" s="36">
        <f>ROUND(SUM(E75*F75),2)</f>
        <v>0</v>
      </c>
    </row>
    <row r="76" spans="1:7" s="14" customFormat="1" ht="12">
      <c r="A76" s="9">
        <v>40</v>
      </c>
      <c r="B76" s="9"/>
      <c r="C76" s="19" t="s">
        <v>52</v>
      </c>
      <c r="D76" s="9" t="s">
        <v>19</v>
      </c>
      <c r="E76" s="36">
        <f>E51</f>
        <v>1860</v>
      </c>
      <c r="F76" s="36"/>
      <c r="G76" s="36">
        <f>ROUND(SUM(E76*F76),2)</f>
        <v>0</v>
      </c>
    </row>
    <row r="77" spans="1:7" s="14" customFormat="1" ht="11">
      <c r="A77" s="9"/>
      <c r="B77" s="9"/>
      <c r="C77" s="10"/>
      <c r="D77" s="9"/>
      <c r="E77" s="36"/>
      <c r="F77" s="36"/>
      <c r="G77" s="36"/>
    </row>
    <row r="78" spans="1:7" s="14" customFormat="1" ht="306">
      <c r="A78" s="9"/>
      <c r="B78" s="9"/>
      <c r="C78" s="13" t="s">
        <v>37</v>
      </c>
      <c r="D78" s="9"/>
      <c r="E78" s="36"/>
      <c r="F78" s="36"/>
      <c r="G78" s="36"/>
    </row>
    <row r="79" spans="1:7" s="14" customFormat="1" ht="120">
      <c r="A79" s="9"/>
      <c r="B79" s="9"/>
      <c r="C79" s="13" t="s">
        <v>34</v>
      </c>
      <c r="D79" s="9"/>
      <c r="E79" s="36"/>
      <c r="F79" s="36"/>
      <c r="G79" s="36"/>
    </row>
    <row r="80" spans="1:7" s="3" customFormat="1" ht="12">
      <c r="A80" s="9">
        <v>41</v>
      </c>
      <c r="B80" s="7"/>
      <c r="C80" s="10" t="s">
        <v>35</v>
      </c>
      <c r="D80" s="9" t="s">
        <v>20</v>
      </c>
      <c r="E80" s="36">
        <v>1986</v>
      </c>
      <c r="F80" s="36"/>
      <c r="G80" s="36">
        <f>ROUND(SUM(E80*F80),2)</f>
        <v>0</v>
      </c>
    </row>
    <row r="81" spans="1:7" s="3" customFormat="1" ht="12">
      <c r="A81" s="9">
        <v>42</v>
      </c>
      <c r="B81" s="9"/>
      <c r="C81" s="10" t="s">
        <v>36</v>
      </c>
      <c r="D81" s="9" t="s">
        <v>30</v>
      </c>
      <c r="E81" s="36">
        <v>1</v>
      </c>
      <c r="F81" s="36"/>
      <c r="G81" s="36">
        <f>ROUND(SUM(E81*F81),2)</f>
        <v>0</v>
      </c>
    </row>
    <row r="82" spans="1:7" s="3" customFormat="1" ht="11.25" customHeight="1">
      <c r="A82" s="9"/>
      <c r="B82" s="9"/>
      <c r="C82" s="10"/>
      <c r="D82" s="9"/>
      <c r="E82" s="36"/>
      <c r="F82" s="36"/>
      <c r="G82" s="36"/>
    </row>
    <row r="83" spans="1:7" s="3" customFormat="1" ht="11">
      <c r="A83" s="9"/>
      <c r="B83" s="9"/>
      <c r="C83" s="23" t="s">
        <v>29</v>
      </c>
      <c r="D83" s="24"/>
      <c r="E83" s="34"/>
      <c r="F83" s="36"/>
      <c r="G83" s="35">
        <f>SUM(G85:G88)</f>
        <v>0</v>
      </c>
    </row>
    <row r="84" spans="1:7" s="3" customFormat="1" ht="11">
      <c r="A84" s="9"/>
      <c r="B84" s="9"/>
      <c r="C84" s="23"/>
      <c r="D84" s="24"/>
      <c r="E84" s="34"/>
      <c r="F84" s="36"/>
      <c r="G84" s="35"/>
    </row>
    <row r="85" spans="1:7" s="6" customFormat="1" ht="14.25" customHeight="1">
      <c r="A85" s="9">
        <v>43</v>
      </c>
      <c r="B85" s="8"/>
      <c r="C85" s="19" t="s">
        <v>70</v>
      </c>
      <c r="D85" s="9" t="s">
        <v>30</v>
      </c>
      <c r="E85" s="36">
        <v>1</v>
      </c>
      <c r="F85" s="36"/>
      <c r="G85" s="36">
        <f>ROUND(SUM(E85*F85),2)</f>
        <v>0</v>
      </c>
    </row>
    <row r="86" spans="1:7" s="3" customFormat="1" ht="13.5" customHeight="1">
      <c r="A86" s="9">
        <v>44</v>
      </c>
      <c r="B86" s="1"/>
      <c r="C86" s="10" t="s">
        <v>31</v>
      </c>
      <c r="D86" s="9" t="s">
        <v>30</v>
      </c>
      <c r="E86" s="36">
        <v>1</v>
      </c>
      <c r="F86" s="36"/>
      <c r="G86" s="36">
        <f>ROUND(SUM(E86*F86),2)</f>
        <v>0</v>
      </c>
    </row>
    <row r="87" spans="1:7" s="3" customFormat="1" ht="13.5" customHeight="1">
      <c r="A87" s="9">
        <v>45</v>
      </c>
      <c r="B87" s="1"/>
      <c r="C87" s="10" t="s">
        <v>32</v>
      </c>
      <c r="D87" s="9" t="s">
        <v>30</v>
      </c>
      <c r="E87" s="36">
        <v>1</v>
      </c>
      <c r="F87" s="36"/>
      <c r="G87" s="36">
        <f>ROUND(SUM(E87*F87),2)</f>
        <v>0</v>
      </c>
    </row>
    <row r="88" spans="1:7" s="3" customFormat="1" ht="14.25" customHeight="1">
      <c r="A88" s="52"/>
      <c r="B88" s="1"/>
      <c r="C88" s="10"/>
      <c r="D88" s="9"/>
      <c r="E88" s="36"/>
      <c r="F88" s="36"/>
      <c r="G88" s="36"/>
    </row>
    <row r="89" spans="1:7" s="3" customFormat="1" ht="13.5" customHeight="1">
      <c r="A89" s="52"/>
      <c r="B89" s="1"/>
      <c r="C89" s="26" t="s">
        <v>12</v>
      </c>
      <c r="D89" s="27"/>
      <c r="E89" s="27"/>
      <c r="F89" s="27"/>
      <c r="G89" s="42">
        <f>SUM(G14+G27+G32+G40+G44+G50+G57+G63+G83)</f>
        <v>0</v>
      </c>
    </row>
  </sheetData>
  <mergeCells count="1">
    <mergeCell ref="A1:G1"/>
  </mergeCells>
  <phoneticPr fontId="2" type="noConversion"/>
  <pageMargins left="0.78740155696868896" right="0.78740155696868896" top="0.59055119752883911" bottom="0.59055119752883911" header="0" footer="0"/>
  <pageSetup paperSize="9" scale="75" fitToHeight="0" orientation="portrait" r:id="rId1"/>
  <headerFooter alignWithMargins="0"/>
  <rowBreaks count="2" manualBreakCount="2">
    <brk id="59" max="6" man="1"/>
    <brk id="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A6EA-ADBA-4B64-AA6C-1B3606CFA6B3}">
  <sheetPr>
    <pageSetUpPr fitToPage="1"/>
  </sheetPr>
  <dimension ref="A1:H137"/>
  <sheetViews>
    <sheetView showGridLines="0" view="pageBreakPreview" zoomScale="115" zoomScaleNormal="100" zoomScaleSheetLayoutView="115" workbookViewId="0">
      <pane ySplit="12" topLeftCell="A112" activePane="bottomLeft" state="frozenSplit"/>
      <selection activeCell="R28" sqref="R28"/>
      <selection pane="bottomLeft" activeCell="C9" sqref="C9"/>
    </sheetView>
  </sheetViews>
  <sheetFormatPr baseColWidth="10" defaultColWidth="9.1640625" defaultRowHeight="11.25" customHeight="1"/>
  <cols>
    <col min="1" max="1" width="10.5" style="68" customWidth="1"/>
    <col min="2" max="2" width="2.1640625" style="68" customWidth="1"/>
    <col min="3" max="3" width="55.5" style="68" customWidth="1"/>
    <col min="4" max="4" width="4.5" style="68" customWidth="1"/>
    <col min="5" max="5" width="9.5" style="68" customWidth="1"/>
    <col min="6" max="6" width="10" style="68" customWidth="1"/>
    <col min="7" max="7" width="12.5" style="68" customWidth="1"/>
    <col min="8" max="16384" width="9.1640625" style="68"/>
  </cols>
  <sheetData>
    <row r="1" spans="1:8" ht="18" customHeight="1">
      <c r="A1" s="134" t="s">
        <v>211</v>
      </c>
      <c r="B1" s="135"/>
      <c r="C1" s="135"/>
      <c r="D1" s="135"/>
      <c r="E1" s="135"/>
      <c r="F1" s="135"/>
      <c r="G1" s="135"/>
    </row>
    <row r="2" spans="1:8" ht="11.25" customHeight="1">
      <c r="A2" s="71" t="s">
        <v>2</v>
      </c>
      <c r="C2" s="70" t="s">
        <v>176</v>
      </c>
      <c r="D2" s="70"/>
      <c r="E2" s="70"/>
      <c r="F2" s="70"/>
      <c r="G2" s="70"/>
    </row>
    <row r="3" spans="1:8" ht="11.25" customHeight="1">
      <c r="A3" s="71" t="s">
        <v>3</v>
      </c>
      <c r="B3" s="70"/>
      <c r="C3" s="70" t="str">
        <f>Rekapitulácia!B17</f>
        <v>SO 05.2 MULTIFUNKČNÉ IHRISKO</v>
      </c>
      <c r="D3" s="70"/>
      <c r="E3" s="70"/>
      <c r="F3" s="70"/>
      <c r="G3" s="70"/>
    </row>
    <row r="4" spans="1:8" ht="11.25" customHeight="1">
      <c r="A4" s="71" t="s">
        <v>4</v>
      </c>
      <c r="B4" s="70"/>
      <c r="C4" s="70"/>
      <c r="D4" s="70"/>
      <c r="E4" s="70"/>
      <c r="F4" s="70"/>
      <c r="G4" s="70"/>
    </row>
    <row r="5" spans="1:8" ht="11.25" customHeight="1">
      <c r="A5" s="70" t="s">
        <v>84</v>
      </c>
      <c r="B5" s="70" t="s">
        <v>0</v>
      </c>
      <c r="C5" s="70"/>
      <c r="D5" s="70"/>
      <c r="E5" s="70"/>
      <c r="F5" s="70"/>
      <c r="G5" s="70"/>
    </row>
    <row r="6" spans="1:8" ht="5.25" customHeight="1">
      <c r="A6" s="70"/>
      <c r="B6" s="70"/>
      <c r="C6" s="70"/>
      <c r="D6" s="70"/>
      <c r="E6" s="70"/>
      <c r="F6" s="70"/>
      <c r="G6" s="70"/>
    </row>
    <row r="7" spans="1:8" ht="11.25" customHeight="1">
      <c r="A7" s="70" t="s">
        <v>6</v>
      </c>
      <c r="C7" s="72" t="s">
        <v>177</v>
      </c>
      <c r="D7" s="70"/>
      <c r="E7" s="70"/>
      <c r="F7" s="70"/>
      <c r="G7" s="70"/>
    </row>
    <row r="8" spans="1:8" ht="21.5" customHeight="1">
      <c r="A8" s="70" t="s">
        <v>33</v>
      </c>
      <c r="C8" s="72" t="s">
        <v>53</v>
      </c>
      <c r="D8" s="70"/>
      <c r="E8" s="70"/>
      <c r="F8" s="70"/>
      <c r="G8" s="70"/>
    </row>
    <row r="9" spans="1:8" ht="20" customHeight="1">
      <c r="A9" s="70" t="s">
        <v>8</v>
      </c>
      <c r="B9" s="73"/>
      <c r="C9" s="73" t="s">
        <v>212</v>
      </c>
      <c r="D9" s="70"/>
      <c r="E9" s="70"/>
      <c r="F9" s="70"/>
      <c r="G9" s="70"/>
    </row>
    <row r="10" spans="1:8" ht="13">
      <c r="A10" s="74"/>
      <c r="B10" s="74"/>
      <c r="C10" s="74"/>
      <c r="D10" s="74"/>
      <c r="E10" s="74"/>
      <c r="F10" s="74"/>
      <c r="G10" s="74"/>
    </row>
    <row r="11" spans="1:8" ht="21.75" customHeight="1">
      <c r="A11" s="75" t="s">
        <v>13</v>
      </c>
      <c r="B11" s="76"/>
      <c r="C11" s="76" t="s">
        <v>10</v>
      </c>
      <c r="D11" s="76" t="s">
        <v>14</v>
      </c>
      <c r="E11" s="76" t="s">
        <v>15</v>
      </c>
      <c r="F11" s="76" t="s">
        <v>16</v>
      </c>
      <c r="G11" s="76" t="s">
        <v>11</v>
      </c>
    </row>
    <row r="12" spans="1:8" ht="11.25" customHeight="1">
      <c r="A12" s="77">
        <v>1</v>
      </c>
      <c r="B12" s="78"/>
      <c r="C12" s="78">
        <v>2</v>
      </c>
      <c r="D12" s="78">
        <v>3</v>
      </c>
      <c r="E12" s="78">
        <v>4</v>
      </c>
      <c r="F12" s="78">
        <v>5</v>
      </c>
      <c r="G12" s="78">
        <v>6</v>
      </c>
    </row>
    <row r="13" spans="1:8" s="81" customFormat="1" ht="12.75" customHeight="1">
      <c r="A13" s="79"/>
      <c r="B13" s="80"/>
      <c r="C13" s="80" t="s">
        <v>17</v>
      </c>
      <c r="D13" s="80"/>
      <c r="E13" s="118"/>
      <c r="F13" s="118"/>
      <c r="G13" s="119">
        <f>G137</f>
        <v>0</v>
      </c>
      <c r="H13" s="120"/>
    </row>
    <row r="14" spans="1:8" s="81" customFormat="1" ht="12.75" customHeight="1">
      <c r="A14" s="82"/>
      <c r="C14" s="83" t="s">
        <v>18</v>
      </c>
      <c r="E14" s="120"/>
      <c r="F14" s="120"/>
      <c r="G14" s="121">
        <f>ROUND(SUM(G15:G28),2)</f>
        <v>0</v>
      </c>
      <c r="H14" s="120"/>
    </row>
    <row r="15" spans="1:8" s="69" customFormat="1" ht="12">
      <c r="A15" s="84">
        <v>1</v>
      </c>
      <c r="B15" s="85"/>
      <c r="C15" s="86" t="s">
        <v>85</v>
      </c>
      <c r="D15" s="85" t="s">
        <v>21</v>
      </c>
      <c r="E15" s="122">
        <v>62.5</v>
      </c>
      <c r="F15" s="122"/>
      <c r="G15" s="122">
        <f t="shared" ref="G15:G28" si="0">ROUND(SUM(E15*F15),2)</f>
        <v>0</v>
      </c>
      <c r="H15" s="123"/>
    </row>
    <row r="16" spans="1:8" s="69" customFormat="1" ht="12">
      <c r="A16" s="84">
        <v>2</v>
      </c>
      <c r="B16" s="85"/>
      <c r="C16" s="86" t="s">
        <v>86</v>
      </c>
      <c r="D16" s="85" t="s">
        <v>19</v>
      </c>
      <c r="E16" s="122">
        <v>285</v>
      </c>
      <c r="F16" s="122"/>
      <c r="G16" s="122">
        <f t="shared" si="0"/>
        <v>0</v>
      </c>
      <c r="H16" s="123"/>
    </row>
    <row r="17" spans="1:8" s="69" customFormat="1" ht="12">
      <c r="A17" s="84">
        <v>3</v>
      </c>
      <c r="B17" s="85"/>
      <c r="C17" s="86" t="s">
        <v>87</v>
      </c>
      <c r="D17" s="85" t="s">
        <v>21</v>
      </c>
      <c r="E17" s="122">
        <v>9.9</v>
      </c>
      <c r="F17" s="122"/>
      <c r="G17" s="122">
        <f t="shared" si="0"/>
        <v>0</v>
      </c>
      <c r="H17" s="123"/>
    </row>
    <row r="18" spans="1:8" s="69" customFormat="1" ht="12">
      <c r="A18" s="84">
        <v>4</v>
      </c>
      <c r="B18" s="85"/>
      <c r="C18" s="86" t="s">
        <v>88</v>
      </c>
      <c r="D18" s="85" t="s">
        <v>21</v>
      </c>
      <c r="E18" s="122">
        <v>8</v>
      </c>
      <c r="F18" s="122"/>
      <c r="G18" s="122">
        <f t="shared" si="0"/>
        <v>0</v>
      </c>
      <c r="H18" s="123"/>
    </row>
    <row r="19" spans="1:8" s="69" customFormat="1" ht="24">
      <c r="A19" s="84">
        <v>5</v>
      </c>
      <c r="B19" s="85"/>
      <c r="C19" s="86" t="s">
        <v>89</v>
      </c>
      <c r="D19" s="85" t="s">
        <v>21</v>
      </c>
      <c r="E19" s="122">
        <f>9.28/2</f>
        <v>4.6399999999999997</v>
      </c>
      <c r="F19" s="122"/>
      <c r="G19" s="122">
        <f t="shared" si="0"/>
        <v>0</v>
      </c>
      <c r="H19" s="123"/>
    </row>
    <row r="20" spans="1:8" s="69" customFormat="1" ht="24">
      <c r="A20" s="84">
        <v>6</v>
      </c>
      <c r="B20" s="85"/>
      <c r="C20" s="86" t="s">
        <v>90</v>
      </c>
      <c r="D20" s="85" t="s">
        <v>21</v>
      </c>
      <c r="E20" s="122">
        <v>4.1500000000000004</v>
      </c>
      <c r="F20" s="122"/>
      <c r="G20" s="122">
        <f t="shared" si="0"/>
        <v>0</v>
      </c>
      <c r="H20" s="123"/>
    </row>
    <row r="21" spans="1:8" s="69" customFormat="1" ht="24">
      <c r="A21" s="84">
        <v>8</v>
      </c>
      <c r="B21" s="85"/>
      <c r="C21" s="86" t="s">
        <v>180</v>
      </c>
      <c r="D21" s="85" t="s">
        <v>21</v>
      </c>
      <c r="E21" s="122">
        <f>2*1.2*1.2*0.6</f>
        <v>1.728</v>
      </c>
      <c r="F21" s="122"/>
      <c r="G21" s="122">
        <f t="shared" si="0"/>
        <v>0</v>
      </c>
      <c r="H21" s="123"/>
    </row>
    <row r="22" spans="1:8" s="69" customFormat="1" ht="12">
      <c r="A22" s="84">
        <v>9</v>
      </c>
      <c r="B22" s="85"/>
      <c r="C22" s="86" t="s">
        <v>57</v>
      </c>
      <c r="D22" s="85" t="s">
        <v>21</v>
      </c>
      <c r="E22" s="122">
        <v>10.199999999999999</v>
      </c>
      <c r="F22" s="122"/>
      <c r="G22" s="122">
        <f t="shared" si="0"/>
        <v>0</v>
      </c>
      <c r="H22" s="123"/>
    </row>
    <row r="23" spans="1:8" s="69" customFormat="1" ht="12">
      <c r="A23" s="84">
        <v>10</v>
      </c>
      <c r="B23" s="85"/>
      <c r="C23" s="86" t="s">
        <v>91</v>
      </c>
      <c r="D23" s="85" t="s">
        <v>19</v>
      </c>
      <c r="E23" s="122">
        <f>(20+20+12+12)*1</f>
        <v>64</v>
      </c>
      <c r="F23" s="122"/>
      <c r="G23" s="122">
        <f t="shared" si="0"/>
        <v>0</v>
      </c>
      <c r="H23" s="123"/>
    </row>
    <row r="24" spans="1:8" s="69" customFormat="1" ht="12">
      <c r="A24" s="84">
        <v>11</v>
      </c>
      <c r="B24" s="85"/>
      <c r="C24" s="86" t="s">
        <v>58</v>
      </c>
      <c r="D24" s="85" t="s">
        <v>43</v>
      </c>
      <c r="E24" s="122">
        <v>3.57</v>
      </c>
      <c r="F24" s="122"/>
      <c r="G24" s="122">
        <f t="shared" si="0"/>
        <v>0</v>
      </c>
      <c r="H24" s="123"/>
    </row>
    <row r="25" spans="1:8" s="69" customFormat="1" ht="12">
      <c r="A25" s="84">
        <v>12</v>
      </c>
      <c r="B25" s="85"/>
      <c r="C25" s="86" t="s">
        <v>22</v>
      </c>
      <c r="D25" s="85" t="s">
        <v>21</v>
      </c>
      <c r="E25" s="122">
        <f>E15+E17+E18+E19+E20+E21+E22</f>
        <v>101.11800000000001</v>
      </c>
      <c r="F25" s="122"/>
      <c r="G25" s="122">
        <f t="shared" si="0"/>
        <v>0</v>
      </c>
      <c r="H25" s="123"/>
    </row>
    <row r="26" spans="1:8" s="69" customFormat="1" ht="12">
      <c r="A26" s="84">
        <v>13</v>
      </c>
      <c r="B26" s="85"/>
      <c r="C26" s="86" t="s">
        <v>23</v>
      </c>
      <c r="D26" s="85" t="s">
        <v>21</v>
      </c>
      <c r="E26" s="122">
        <f>E25</f>
        <v>101.11800000000001</v>
      </c>
      <c r="F26" s="122"/>
      <c r="G26" s="122">
        <f t="shared" si="0"/>
        <v>0</v>
      </c>
      <c r="H26" s="123"/>
    </row>
    <row r="27" spans="1:8" s="69" customFormat="1" ht="12">
      <c r="A27" s="84">
        <v>14</v>
      </c>
      <c r="B27" s="85"/>
      <c r="C27" s="86" t="s">
        <v>24</v>
      </c>
      <c r="D27" s="85" t="s">
        <v>21</v>
      </c>
      <c r="E27" s="122">
        <f>E26</f>
        <v>101.11800000000001</v>
      </c>
      <c r="F27" s="122"/>
      <c r="G27" s="122">
        <f t="shared" si="0"/>
        <v>0</v>
      </c>
      <c r="H27" s="123"/>
    </row>
    <row r="28" spans="1:8" s="69" customFormat="1" ht="12">
      <c r="A28" s="84">
        <v>15</v>
      </c>
      <c r="B28" s="85"/>
      <c r="C28" s="86" t="s">
        <v>60</v>
      </c>
      <c r="D28" s="85" t="s">
        <v>21</v>
      </c>
      <c r="E28" s="122">
        <f>E26</f>
        <v>101.11800000000001</v>
      </c>
      <c r="F28" s="122"/>
      <c r="G28" s="122">
        <f t="shared" si="0"/>
        <v>0</v>
      </c>
      <c r="H28" s="123"/>
    </row>
    <row r="29" spans="1:8" s="69" customFormat="1" ht="11">
      <c r="A29" s="84"/>
      <c r="B29" s="85"/>
      <c r="C29" s="86"/>
      <c r="D29" s="85"/>
      <c r="E29" s="122"/>
      <c r="F29" s="122"/>
      <c r="G29" s="122"/>
      <c r="H29" s="123"/>
    </row>
    <row r="30" spans="1:8" s="81" customFormat="1" ht="12.75" customHeight="1">
      <c r="A30" s="82"/>
      <c r="C30" s="83" t="s">
        <v>26</v>
      </c>
      <c r="E30" s="120"/>
      <c r="F30" s="122"/>
      <c r="G30" s="121">
        <f>ROUND(SUM(G31:G37),2)</f>
        <v>0</v>
      </c>
      <c r="H30" s="120"/>
    </row>
    <row r="31" spans="1:8" s="69" customFormat="1" ht="12">
      <c r="A31" s="84">
        <v>16</v>
      </c>
      <c r="B31" s="85"/>
      <c r="C31" s="86" t="s">
        <v>92</v>
      </c>
      <c r="D31" s="85" t="s">
        <v>21</v>
      </c>
      <c r="E31" s="122">
        <f>9.28/2</f>
        <v>4.6399999999999997</v>
      </c>
      <c r="F31" s="122"/>
      <c r="G31" s="122">
        <f t="shared" ref="G31:G37" si="1">ROUND(SUM(E31*F31),2)</f>
        <v>0</v>
      </c>
      <c r="H31" s="123"/>
    </row>
    <row r="32" spans="1:8" s="69" customFormat="1" ht="12">
      <c r="A32" s="84">
        <v>17</v>
      </c>
      <c r="B32" s="85"/>
      <c r="C32" s="86" t="s">
        <v>93</v>
      </c>
      <c r="D32" s="85" t="s">
        <v>94</v>
      </c>
      <c r="E32" s="122">
        <v>41</v>
      </c>
      <c r="F32" s="122"/>
      <c r="G32" s="122">
        <f t="shared" si="1"/>
        <v>0</v>
      </c>
      <c r="H32" s="123"/>
    </row>
    <row r="33" spans="1:8" s="69" customFormat="1" ht="12">
      <c r="A33" s="84">
        <v>19</v>
      </c>
      <c r="B33" s="85"/>
      <c r="C33" s="86" t="s">
        <v>95</v>
      </c>
      <c r="D33" s="85" t="s">
        <v>21</v>
      </c>
      <c r="E33" s="122">
        <v>4.1500000000000004</v>
      </c>
      <c r="F33" s="122"/>
      <c r="G33" s="122">
        <f t="shared" si="1"/>
        <v>0</v>
      </c>
      <c r="H33" s="123"/>
    </row>
    <row r="34" spans="1:8" s="69" customFormat="1" ht="12">
      <c r="A34" s="84">
        <v>20</v>
      </c>
      <c r="B34" s="85"/>
      <c r="C34" s="86" t="s">
        <v>96</v>
      </c>
      <c r="D34" s="85" t="s">
        <v>94</v>
      </c>
      <c r="E34" s="122">
        <v>69</v>
      </c>
      <c r="F34" s="122"/>
      <c r="G34" s="122">
        <f t="shared" si="1"/>
        <v>0</v>
      </c>
      <c r="H34" s="123"/>
    </row>
    <row r="35" spans="1:8" s="69" customFormat="1" ht="12">
      <c r="A35" s="84">
        <v>21</v>
      </c>
      <c r="B35" s="85"/>
      <c r="C35" s="86" t="s">
        <v>97</v>
      </c>
      <c r="D35" s="85" t="s">
        <v>94</v>
      </c>
      <c r="E35" s="122">
        <v>69</v>
      </c>
      <c r="F35" s="122"/>
      <c r="G35" s="122">
        <f t="shared" si="1"/>
        <v>0</v>
      </c>
      <c r="H35" s="123"/>
    </row>
    <row r="36" spans="1:8" s="69" customFormat="1" ht="12">
      <c r="A36" s="84">
        <v>22</v>
      </c>
      <c r="B36" s="85"/>
      <c r="C36" s="86" t="s">
        <v>98</v>
      </c>
      <c r="D36" s="85" t="s">
        <v>21</v>
      </c>
      <c r="E36" s="122">
        <f>E21</f>
        <v>1.728</v>
      </c>
      <c r="F36" s="122"/>
      <c r="G36" s="122">
        <f t="shared" si="1"/>
        <v>0</v>
      </c>
      <c r="H36" s="123"/>
    </row>
    <row r="37" spans="1:8" s="69" customFormat="1" ht="12">
      <c r="A37" s="84">
        <v>23</v>
      </c>
      <c r="B37" s="85"/>
      <c r="C37" s="86" t="s">
        <v>181</v>
      </c>
      <c r="D37" s="85" t="s">
        <v>94</v>
      </c>
      <c r="E37" s="122">
        <v>2</v>
      </c>
      <c r="F37" s="122"/>
      <c r="G37" s="122">
        <f t="shared" si="1"/>
        <v>0</v>
      </c>
      <c r="H37" s="123"/>
    </row>
    <row r="38" spans="1:8" s="81" customFormat="1" ht="12.75" customHeight="1">
      <c r="A38" s="82"/>
      <c r="C38" s="83" t="s">
        <v>27</v>
      </c>
      <c r="E38" s="120"/>
      <c r="F38" s="122"/>
      <c r="G38" s="121">
        <f>SUM(G39:G47)</f>
        <v>0</v>
      </c>
      <c r="H38" s="120"/>
    </row>
    <row r="39" spans="1:8" s="69" customFormat="1" ht="12">
      <c r="A39" s="84">
        <v>24</v>
      </c>
      <c r="B39" s="85"/>
      <c r="C39" s="86" t="s">
        <v>182</v>
      </c>
      <c r="D39" s="85" t="s">
        <v>41</v>
      </c>
      <c r="E39" s="122">
        <f>250*0.17*2</f>
        <v>85</v>
      </c>
      <c r="F39" s="122"/>
      <c r="G39" s="122">
        <f t="shared" ref="G39:G47" si="2">ROUND(SUM(E39*F39),2)</f>
        <v>0</v>
      </c>
      <c r="H39" s="123"/>
    </row>
    <row r="40" spans="1:8" s="69" customFormat="1" ht="12">
      <c r="A40" s="84">
        <v>25</v>
      </c>
      <c r="B40" s="85"/>
      <c r="C40" s="86" t="s">
        <v>99</v>
      </c>
      <c r="D40" s="85" t="s">
        <v>19</v>
      </c>
      <c r="E40" s="122">
        <f>250</f>
        <v>250</v>
      </c>
      <c r="F40" s="122"/>
      <c r="G40" s="122">
        <f t="shared" si="2"/>
        <v>0</v>
      </c>
      <c r="H40" s="123"/>
    </row>
    <row r="41" spans="1:8" s="69" customFormat="1" ht="12">
      <c r="A41" s="84">
        <v>26</v>
      </c>
      <c r="B41" s="85"/>
      <c r="C41" s="86" t="s">
        <v>100</v>
      </c>
      <c r="D41" s="85" t="s">
        <v>19</v>
      </c>
      <c r="E41" s="122">
        <v>250</v>
      </c>
      <c r="F41" s="122"/>
      <c r="G41" s="122">
        <f t="shared" si="2"/>
        <v>0</v>
      </c>
      <c r="H41" s="123"/>
    </row>
    <row r="42" spans="1:8" s="69" customFormat="1" ht="12">
      <c r="A42" s="84">
        <v>27</v>
      </c>
      <c r="B42" s="85"/>
      <c r="C42" s="86" t="s">
        <v>101</v>
      </c>
      <c r="D42" s="85" t="s">
        <v>41</v>
      </c>
      <c r="E42" s="122">
        <f>250*0.1*2</f>
        <v>50</v>
      </c>
      <c r="F42" s="122"/>
      <c r="G42" s="122">
        <f t="shared" si="2"/>
        <v>0</v>
      </c>
      <c r="H42" s="123"/>
    </row>
    <row r="43" spans="1:8" s="69" customFormat="1" ht="12">
      <c r="A43" s="84">
        <v>28</v>
      </c>
      <c r="B43" s="85"/>
      <c r="C43" s="86" t="s">
        <v>102</v>
      </c>
      <c r="D43" s="85" t="s">
        <v>19</v>
      </c>
      <c r="E43" s="122">
        <f>E40</f>
        <v>250</v>
      </c>
      <c r="F43" s="122"/>
      <c r="G43" s="122">
        <f t="shared" si="2"/>
        <v>0</v>
      </c>
      <c r="H43" s="123"/>
    </row>
    <row r="44" spans="1:8" s="69" customFormat="1" ht="12">
      <c r="A44" s="84">
        <v>29</v>
      </c>
      <c r="B44" s="85"/>
      <c r="C44" s="86" t="s">
        <v>103</v>
      </c>
      <c r="D44" s="85" t="s">
        <v>19</v>
      </c>
      <c r="E44" s="122">
        <f>E40</f>
        <v>250</v>
      </c>
      <c r="F44" s="122"/>
      <c r="G44" s="122">
        <f t="shared" si="2"/>
        <v>0</v>
      </c>
      <c r="H44" s="123"/>
    </row>
    <row r="45" spans="1:8" s="69" customFormat="1" ht="12">
      <c r="A45" s="84">
        <v>30</v>
      </c>
      <c r="B45" s="85"/>
      <c r="C45" s="86" t="s">
        <v>104</v>
      </c>
      <c r="D45" s="85" t="s">
        <v>41</v>
      </c>
      <c r="E45" s="122">
        <f>250*0.03*2</f>
        <v>15</v>
      </c>
      <c r="F45" s="122"/>
      <c r="G45" s="122">
        <f t="shared" si="2"/>
        <v>0</v>
      </c>
      <c r="H45" s="123"/>
    </row>
    <row r="46" spans="1:8" s="69" customFormat="1" ht="12">
      <c r="A46" s="84">
        <v>31</v>
      </c>
      <c r="B46" s="85"/>
      <c r="C46" s="86" t="s">
        <v>102</v>
      </c>
      <c r="D46" s="85" t="s">
        <v>19</v>
      </c>
      <c r="E46" s="122">
        <f>E40</f>
        <v>250</v>
      </c>
      <c r="F46" s="122"/>
      <c r="G46" s="122">
        <f t="shared" si="2"/>
        <v>0</v>
      </c>
      <c r="H46" s="123"/>
    </row>
    <row r="47" spans="1:8" s="69" customFormat="1" ht="12">
      <c r="A47" s="84">
        <v>32</v>
      </c>
      <c r="B47" s="85"/>
      <c r="C47" s="86" t="s">
        <v>103</v>
      </c>
      <c r="D47" s="85" t="s">
        <v>19</v>
      </c>
      <c r="E47" s="122">
        <f>E40</f>
        <v>250</v>
      </c>
      <c r="F47" s="122"/>
      <c r="G47" s="122">
        <f t="shared" si="2"/>
        <v>0</v>
      </c>
      <c r="H47" s="123"/>
    </row>
    <row r="48" spans="1:8" s="69" customFormat="1" ht="11">
      <c r="B48" s="85"/>
      <c r="C48" s="86"/>
      <c r="D48" s="85"/>
      <c r="E48" s="122"/>
      <c r="F48" s="122"/>
      <c r="G48" s="122"/>
      <c r="H48" s="123"/>
    </row>
    <row r="49" spans="1:8" s="81" customFormat="1" ht="12.75" customHeight="1">
      <c r="C49" s="83" t="s">
        <v>62</v>
      </c>
      <c r="E49" s="120"/>
      <c r="F49" s="122"/>
      <c r="G49" s="121">
        <f>SUM(G50:G58)</f>
        <v>0</v>
      </c>
      <c r="H49" s="120"/>
    </row>
    <row r="50" spans="1:8" s="88" customFormat="1" ht="12">
      <c r="A50" s="84">
        <v>33</v>
      </c>
      <c r="B50" s="85"/>
      <c r="C50" s="86" t="s">
        <v>105</v>
      </c>
      <c r="D50" s="85" t="s">
        <v>19</v>
      </c>
      <c r="E50" s="122">
        <v>88</v>
      </c>
      <c r="F50" s="122"/>
      <c r="G50" s="122">
        <f t="shared" ref="G50:G57" si="3">ROUND(SUM(E50*F50),2)</f>
        <v>0</v>
      </c>
      <c r="H50" s="124"/>
    </row>
    <row r="51" spans="1:8" s="88" customFormat="1" ht="12">
      <c r="A51" s="84">
        <v>34</v>
      </c>
      <c r="B51" s="85"/>
      <c r="C51" s="86" t="s">
        <v>106</v>
      </c>
      <c r="D51" s="85" t="s">
        <v>19</v>
      </c>
      <c r="E51" s="122">
        <v>88</v>
      </c>
      <c r="F51" s="122"/>
      <c r="G51" s="122">
        <f t="shared" si="3"/>
        <v>0</v>
      </c>
      <c r="H51" s="124"/>
    </row>
    <row r="52" spans="1:8" s="88" customFormat="1" ht="12">
      <c r="A52" s="84">
        <v>35</v>
      </c>
      <c r="B52" s="85"/>
      <c r="C52" s="86" t="s">
        <v>183</v>
      </c>
      <c r="D52" s="85" t="s">
        <v>107</v>
      </c>
      <c r="E52" s="122">
        <v>31</v>
      </c>
      <c r="F52" s="122"/>
      <c r="G52" s="122">
        <f t="shared" si="3"/>
        <v>0</v>
      </c>
      <c r="H52" s="124"/>
    </row>
    <row r="53" spans="1:8" s="88" customFormat="1" ht="12">
      <c r="A53" s="84">
        <v>36</v>
      </c>
      <c r="B53" s="85"/>
      <c r="C53" s="86" t="s">
        <v>108</v>
      </c>
      <c r="D53" s="85" t="s">
        <v>107</v>
      </c>
      <c r="E53" s="122">
        <v>42</v>
      </c>
      <c r="F53" s="122"/>
      <c r="G53" s="122">
        <f t="shared" si="3"/>
        <v>0</v>
      </c>
      <c r="H53" s="124"/>
    </row>
    <row r="54" spans="1:8" s="88" customFormat="1" ht="12">
      <c r="A54" s="84">
        <v>37</v>
      </c>
      <c r="B54" s="85"/>
      <c r="C54" s="86" t="s">
        <v>109</v>
      </c>
      <c r="D54" s="85" t="s">
        <v>107</v>
      </c>
      <c r="E54" s="122">
        <f>SUM(E52:E53)</f>
        <v>73</v>
      </c>
      <c r="F54" s="122"/>
      <c r="G54" s="122">
        <f t="shared" si="3"/>
        <v>0</v>
      </c>
      <c r="H54" s="124"/>
    </row>
    <row r="55" spans="1:8" s="88" customFormat="1" ht="12">
      <c r="A55" s="84">
        <v>38</v>
      </c>
      <c r="B55" s="85"/>
      <c r="C55" s="86" t="s">
        <v>110</v>
      </c>
      <c r="D55" s="85" t="s">
        <v>41</v>
      </c>
      <c r="E55" s="122">
        <v>13.5</v>
      </c>
      <c r="F55" s="122"/>
      <c r="G55" s="122">
        <f t="shared" si="3"/>
        <v>0</v>
      </c>
      <c r="H55" s="124"/>
    </row>
    <row r="56" spans="1:8" s="88" customFormat="1" ht="12">
      <c r="A56" s="84">
        <v>39</v>
      </c>
      <c r="B56" s="85"/>
      <c r="C56" s="86" t="s">
        <v>111</v>
      </c>
      <c r="D56" s="85" t="s">
        <v>41</v>
      </c>
      <c r="E56" s="122">
        <f>SUM(E55)</f>
        <v>13.5</v>
      </c>
      <c r="F56" s="122"/>
      <c r="G56" s="122">
        <f t="shared" si="3"/>
        <v>0</v>
      </c>
      <c r="H56" s="124"/>
    </row>
    <row r="57" spans="1:8" s="88" customFormat="1" ht="12">
      <c r="A57" s="84">
        <v>40</v>
      </c>
      <c r="B57" s="85"/>
      <c r="C57" s="86" t="s">
        <v>112</v>
      </c>
      <c r="D57" s="85" t="s">
        <v>19</v>
      </c>
      <c r="E57" s="122">
        <f>73/2</f>
        <v>36.5</v>
      </c>
      <c r="F57" s="122"/>
      <c r="G57" s="122">
        <f t="shared" si="3"/>
        <v>0</v>
      </c>
      <c r="H57" s="124"/>
    </row>
    <row r="58" spans="1:8" s="88" customFormat="1" ht="13.5" customHeight="1">
      <c r="B58" s="89"/>
      <c r="C58" s="90"/>
      <c r="D58" s="89"/>
      <c r="E58" s="125"/>
      <c r="F58" s="125"/>
      <c r="G58" s="126"/>
      <c r="H58" s="124"/>
    </row>
    <row r="59" spans="1:8" s="88" customFormat="1" ht="13.5" customHeight="1">
      <c r="B59" s="89"/>
      <c r="C59" s="83" t="s">
        <v>28</v>
      </c>
      <c r="D59" s="81"/>
      <c r="E59" s="120"/>
      <c r="F59" s="122"/>
      <c r="G59" s="121">
        <f>SUM(G60:G65)</f>
        <v>0</v>
      </c>
      <c r="H59" s="124"/>
    </row>
    <row r="60" spans="1:8" s="88" customFormat="1" ht="24">
      <c r="A60" s="84">
        <v>41</v>
      </c>
      <c r="B60" s="85"/>
      <c r="C60" s="86" t="s">
        <v>113</v>
      </c>
      <c r="D60" s="85" t="s">
        <v>19</v>
      </c>
      <c r="E60" s="122">
        <f>573*1.05</f>
        <v>601.65</v>
      </c>
      <c r="F60" s="122"/>
      <c r="G60" s="122">
        <f t="shared" ref="G60:G65" si="4">ROUND(SUM(E60*F60),2)</f>
        <v>0</v>
      </c>
      <c r="H60" s="124"/>
    </row>
    <row r="61" spans="1:8" s="88" customFormat="1" ht="12">
      <c r="A61" s="84">
        <v>42</v>
      </c>
      <c r="B61" s="85"/>
      <c r="C61" s="86" t="s">
        <v>114</v>
      </c>
      <c r="D61" s="85" t="s">
        <v>43</v>
      </c>
      <c r="E61" s="122">
        <v>201.6</v>
      </c>
      <c r="F61" s="122"/>
      <c r="G61" s="122">
        <f t="shared" si="4"/>
        <v>0</v>
      </c>
      <c r="H61" s="124"/>
    </row>
    <row r="62" spans="1:8" s="88" customFormat="1" ht="12">
      <c r="A62" s="84">
        <v>43</v>
      </c>
      <c r="B62" s="85"/>
      <c r="C62" s="86" t="s">
        <v>115</v>
      </c>
      <c r="D62" s="85" t="s">
        <v>107</v>
      </c>
      <c r="E62" s="122">
        <v>450</v>
      </c>
      <c r="F62" s="122"/>
      <c r="G62" s="122">
        <f t="shared" si="4"/>
        <v>0</v>
      </c>
      <c r="H62" s="124"/>
    </row>
    <row r="63" spans="1:8" s="88" customFormat="1" ht="24">
      <c r="A63" s="84">
        <v>44</v>
      </c>
      <c r="B63" s="85"/>
      <c r="C63" s="86" t="s">
        <v>116</v>
      </c>
      <c r="D63" s="85" t="s">
        <v>107</v>
      </c>
      <c r="E63" s="122">
        <v>289</v>
      </c>
      <c r="F63" s="122"/>
      <c r="G63" s="122">
        <f t="shared" si="4"/>
        <v>0</v>
      </c>
      <c r="H63" s="124"/>
    </row>
    <row r="64" spans="1:8" s="88" customFormat="1" ht="12">
      <c r="A64" s="84">
        <v>45</v>
      </c>
      <c r="B64" s="85"/>
      <c r="C64" s="86" t="s">
        <v>117</v>
      </c>
      <c r="D64" s="85" t="s">
        <v>25</v>
      </c>
      <c r="E64" s="122">
        <v>11</v>
      </c>
      <c r="F64" s="122"/>
      <c r="G64" s="122">
        <f t="shared" si="4"/>
        <v>0</v>
      </c>
      <c r="H64" s="124"/>
    </row>
    <row r="65" spans="1:8" s="88" customFormat="1" ht="12">
      <c r="A65" s="84">
        <v>46</v>
      </c>
      <c r="B65" s="85"/>
      <c r="C65" s="86" t="s">
        <v>118</v>
      </c>
      <c r="D65" s="85" t="s">
        <v>19</v>
      </c>
      <c r="E65" s="122">
        <f>E60</f>
        <v>601.65</v>
      </c>
      <c r="F65" s="122"/>
      <c r="G65" s="122">
        <f t="shared" si="4"/>
        <v>0</v>
      </c>
      <c r="H65" s="124"/>
    </row>
    <row r="66" spans="1:8" s="88" customFormat="1" ht="11">
      <c r="A66" s="84"/>
      <c r="B66" s="85"/>
      <c r="C66" s="90"/>
      <c r="D66" s="89"/>
      <c r="E66" s="125"/>
      <c r="F66" s="125"/>
      <c r="G66" s="126"/>
      <c r="H66" s="124"/>
    </row>
    <row r="67" spans="1:8" s="88" customFormat="1" ht="11">
      <c r="A67" s="84"/>
      <c r="B67" s="85"/>
      <c r="C67" s="83" t="s">
        <v>193</v>
      </c>
      <c r="D67" s="81"/>
      <c r="E67" s="120"/>
      <c r="F67" s="122"/>
      <c r="G67" s="121">
        <f>SUM(G68:G73)</f>
        <v>0</v>
      </c>
      <c r="H67" s="124"/>
    </row>
    <row r="68" spans="1:8" s="88" customFormat="1" ht="12">
      <c r="A68" s="84"/>
      <c r="B68" s="85"/>
      <c r="C68" s="86" t="s">
        <v>187</v>
      </c>
      <c r="D68" s="85" t="s">
        <v>19</v>
      </c>
      <c r="E68" s="122">
        <v>250</v>
      </c>
      <c r="F68" s="122"/>
      <c r="G68" s="122"/>
      <c r="H68" s="124"/>
    </row>
    <row r="69" spans="1:8" s="88" customFormat="1" ht="12">
      <c r="A69" s="84"/>
      <c r="B69" s="85"/>
      <c r="C69" s="86" t="s">
        <v>188</v>
      </c>
      <c r="D69" s="85"/>
      <c r="E69" s="122"/>
      <c r="F69" s="122"/>
      <c r="G69" s="122"/>
      <c r="H69" s="124"/>
    </row>
    <row r="70" spans="1:8" s="88" customFormat="1" ht="12">
      <c r="A70" s="84"/>
      <c r="B70" s="85"/>
      <c r="C70" s="86" t="s">
        <v>189</v>
      </c>
      <c r="D70" s="85" t="s">
        <v>41</v>
      </c>
      <c r="E70" s="122">
        <v>4.7</v>
      </c>
      <c r="F70" s="122"/>
      <c r="G70" s="122">
        <f>ROUND(SUM(E70*F70),2)</f>
        <v>0</v>
      </c>
      <c r="H70" s="124"/>
    </row>
    <row r="71" spans="1:8" s="88" customFormat="1" ht="12">
      <c r="A71" s="84"/>
      <c r="B71" s="85"/>
      <c r="C71" s="86" t="s">
        <v>190</v>
      </c>
      <c r="D71" s="85" t="s">
        <v>41</v>
      </c>
      <c r="E71" s="122">
        <v>3.8</v>
      </c>
      <c r="F71" s="122"/>
      <c r="G71" s="122">
        <f>ROUND(SUM(E71*F71),2)</f>
        <v>0</v>
      </c>
      <c r="H71" s="124"/>
    </row>
    <row r="72" spans="1:8" s="88" customFormat="1" ht="12">
      <c r="A72" s="84"/>
      <c r="B72" s="85"/>
      <c r="C72" s="86" t="s">
        <v>191</v>
      </c>
      <c r="D72" s="85" t="s">
        <v>43</v>
      </c>
      <c r="E72" s="122">
        <v>500</v>
      </c>
      <c r="F72" s="122"/>
      <c r="G72" s="122">
        <f>ROUND(SUM(E72*F72),2)</f>
        <v>0</v>
      </c>
      <c r="H72" s="124"/>
    </row>
    <row r="73" spans="1:8" s="88" customFormat="1" ht="48">
      <c r="A73" s="84"/>
      <c r="B73" s="85"/>
      <c r="C73" s="86" t="s">
        <v>192</v>
      </c>
      <c r="D73" s="85" t="s">
        <v>19</v>
      </c>
      <c r="E73" s="122">
        <f>E68</f>
        <v>250</v>
      </c>
      <c r="F73" s="122"/>
      <c r="G73" s="122">
        <f>ROUND(SUM(E73*F73),2)</f>
        <v>0</v>
      </c>
      <c r="H73" s="124"/>
    </row>
    <row r="74" spans="1:8" s="88" customFormat="1" ht="11">
      <c r="A74" s="84"/>
      <c r="B74" s="85"/>
      <c r="C74" s="86"/>
      <c r="D74" s="85"/>
      <c r="E74" s="122"/>
      <c r="F74" s="122"/>
      <c r="G74" s="122"/>
      <c r="H74" s="124"/>
    </row>
    <row r="75" spans="1:8" s="88" customFormat="1" ht="11">
      <c r="A75" s="84"/>
      <c r="B75" s="85"/>
      <c r="C75" s="83" t="s">
        <v>199</v>
      </c>
      <c r="D75" s="85"/>
      <c r="E75" s="122"/>
      <c r="F75" s="122"/>
      <c r="G75" s="121">
        <f>SUM(G76:G81)</f>
        <v>0</v>
      </c>
      <c r="H75" s="124"/>
    </row>
    <row r="76" spans="1:8" s="88" customFormat="1" ht="12">
      <c r="A76" s="84"/>
      <c r="B76" s="85"/>
      <c r="C76" s="86" t="s">
        <v>194</v>
      </c>
      <c r="D76" s="85" t="s">
        <v>19</v>
      </c>
      <c r="E76" s="122">
        <f>E68</f>
        <v>250</v>
      </c>
      <c r="F76" s="122"/>
      <c r="G76" s="122"/>
      <c r="H76" s="124"/>
    </row>
    <row r="77" spans="1:8" s="88" customFormat="1" ht="12">
      <c r="A77" s="84"/>
      <c r="B77" s="85"/>
      <c r="C77" s="86" t="s">
        <v>188</v>
      </c>
      <c r="D77" s="85"/>
      <c r="E77" s="122"/>
      <c r="F77" s="122"/>
      <c r="G77" s="122">
        <f>ROUND(SUM(E77*F77),2)</f>
        <v>0</v>
      </c>
      <c r="H77" s="124"/>
    </row>
    <row r="78" spans="1:8" s="88" customFormat="1" ht="12">
      <c r="A78" s="84"/>
      <c r="B78" s="85"/>
      <c r="C78" s="86" t="s">
        <v>195</v>
      </c>
      <c r="D78" s="85" t="s">
        <v>196</v>
      </c>
      <c r="E78" s="122">
        <v>8.5</v>
      </c>
      <c r="F78" s="122"/>
      <c r="G78" s="122">
        <f>ROUND(SUM(E78*F78),2)</f>
        <v>0</v>
      </c>
      <c r="H78" s="124"/>
    </row>
    <row r="79" spans="1:8" s="88" customFormat="1" ht="12">
      <c r="A79" s="84"/>
      <c r="B79" s="85"/>
      <c r="C79" s="86" t="s">
        <v>197</v>
      </c>
      <c r="D79" s="85" t="s">
        <v>43</v>
      </c>
      <c r="E79" s="122">
        <v>63</v>
      </c>
      <c r="F79" s="122"/>
      <c r="G79" s="122">
        <f>ROUND(SUM(E79*F79),2)</f>
        <v>0</v>
      </c>
      <c r="H79" s="124"/>
    </row>
    <row r="80" spans="1:8" s="88" customFormat="1" ht="12">
      <c r="A80" s="84"/>
      <c r="B80" s="85"/>
      <c r="C80" s="86" t="s">
        <v>198</v>
      </c>
      <c r="D80" s="85" t="s">
        <v>19</v>
      </c>
      <c r="E80" s="122">
        <f>E68</f>
        <v>250</v>
      </c>
      <c r="F80" s="122"/>
      <c r="G80" s="122">
        <f>ROUND(SUM(E80*F80),2)</f>
        <v>0</v>
      </c>
      <c r="H80" s="124"/>
    </row>
    <row r="81" spans="1:8" s="88" customFormat="1" ht="11">
      <c r="A81" s="84"/>
      <c r="B81" s="85"/>
      <c r="C81" s="86"/>
      <c r="D81" s="85"/>
      <c r="E81" s="122"/>
      <c r="F81" s="122"/>
      <c r="G81" s="122"/>
      <c r="H81" s="124"/>
    </row>
    <row r="82" spans="1:8" s="88" customFormat="1" ht="11">
      <c r="A82" s="84"/>
      <c r="B82" s="85"/>
      <c r="C82" s="83" t="s">
        <v>200</v>
      </c>
      <c r="D82" s="85"/>
      <c r="E82" s="122"/>
      <c r="F82" s="122"/>
      <c r="G82" s="121">
        <f>SUM(G83:G88)</f>
        <v>0</v>
      </c>
      <c r="H82" s="124"/>
    </row>
    <row r="83" spans="1:8" s="88" customFormat="1" ht="24">
      <c r="A83" s="84"/>
      <c r="B83" s="85"/>
      <c r="C83" s="86" t="s">
        <v>201</v>
      </c>
      <c r="D83" s="85" t="s">
        <v>19</v>
      </c>
      <c r="E83" s="122">
        <f>E68</f>
        <v>250</v>
      </c>
      <c r="F83" s="122"/>
      <c r="G83" s="122"/>
      <c r="H83" s="124"/>
    </row>
    <row r="84" spans="1:8" s="88" customFormat="1" ht="12">
      <c r="A84" s="84"/>
      <c r="B84" s="85"/>
      <c r="C84" s="86" t="s">
        <v>188</v>
      </c>
      <c r="D84" s="85"/>
      <c r="E84" s="122"/>
      <c r="F84" s="122"/>
      <c r="G84" s="122"/>
      <c r="H84" s="124"/>
    </row>
    <row r="85" spans="1:8" s="88" customFormat="1" ht="12">
      <c r="A85" s="84"/>
      <c r="B85" s="85"/>
      <c r="C85" s="86" t="s">
        <v>202</v>
      </c>
      <c r="D85" s="85" t="s">
        <v>41</v>
      </c>
      <c r="E85" s="122">
        <v>3</v>
      </c>
      <c r="F85" s="122"/>
      <c r="G85" s="122">
        <f>ROUND(SUM(E85*F85),2)</f>
        <v>0</v>
      </c>
      <c r="H85" s="124"/>
    </row>
    <row r="86" spans="1:8" s="88" customFormat="1" ht="12">
      <c r="A86" s="84"/>
      <c r="B86" s="85"/>
      <c r="C86" s="86" t="s">
        <v>203</v>
      </c>
      <c r="D86" s="85" t="s">
        <v>43</v>
      </c>
      <c r="E86" s="122">
        <v>440</v>
      </c>
      <c r="F86" s="122"/>
      <c r="G86" s="122">
        <f>ROUND(SUM(E86*F86),2)</f>
        <v>0</v>
      </c>
      <c r="H86" s="124"/>
    </row>
    <row r="87" spans="1:8" s="88" customFormat="1" ht="12">
      <c r="A87" s="84"/>
      <c r="B87" s="85"/>
      <c r="C87" s="86" t="s">
        <v>205</v>
      </c>
      <c r="D87" s="85" t="s">
        <v>107</v>
      </c>
      <c r="E87" s="122">
        <v>200</v>
      </c>
      <c r="F87" s="122"/>
      <c r="G87" s="122">
        <f>ROUND(SUM(E87*F87),2)</f>
        <v>0</v>
      </c>
      <c r="H87" s="124"/>
    </row>
    <row r="88" spans="1:8" s="88" customFormat="1" ht="48">
      <c r="A88" s="84"/>
      <c r="B88" s="85"/>
      <c r="C88" s="86" t="s">
        <v>204</v>
      </c>
      <c r="D88" s="85" t="s">
        <v>19</v>
      </c>
      <c r="E88" s="122">
        <f>E68</f>
        <v>250</v>
      </c>
      <c r="F88" s="122"/>
      <c r="G88" s="122">
        <f>ROUND(SUM(E88*F88),2)</f>
        <v>0</v>
      </c>
      <c r="H88" s="124"/>
    </row>
    <row r="89" spans="1:8" s="81" customFormat="1" ht="12">
      <c r="A89" s="84"/>
      <c r="B89" s="85"/>
      <c r="C89" s="91"/>
      <c r="D89" s="92"/>
      <c r="E89" s="127"/>
      <c r="F89" s="128"/>
      <c r="G89" s="122"/>
      <c r="H89" s="120"/>
    </row>
    <row r="90" spans="1:8" s="81" customFormat="1" ht="11">
      <c r="A90" s="85"/>
      <c r="B90" s="85"/>
      <c r="C90" s="83" t="s">
        <v>119</v>
      </c>
      <c r="E90" s="120"/>
      <c r="F90" s="122"/>
      <c r="G90" s="121">
        <f>SUM(G92:G98)</f>
        <v>0</v>
      </c>
      <c r="H90" s="120"/>
    </row>
    <row r="91" spans="1:8" s="81" customFormat="1" ht="12.75" customHeight="1">
      <c r="A91" s="85"/>
      <c r="B91" s="85"/>
      <c r="C91" s="93" t="s">
        <v>206</v>
      </c>
      <c r="D91" s="85"/>
      <c r="E91" s="122"/>
      <c r="F91" s="122"/>
      <c r="G91" s="122"/>
      <c r="H91" s="120"/>
    </row>
    <row r="92" spans="1:8" s="81" customFormat="1" ht="12">
      <c r="A92" s="85">
        <v>47</v>
      </c>
      <c r="B92" s="85"/>
      <c r="C92" s="86" t="s">
        <v>184</v>
      </c>
      <c r="D92" s="85" t="s">
        <v>120</v>
      </c>
      <c r="E92" s="122">
        <v>1</v>
      </c>
      <c r="F92" s="122"/>
      <c r="G92" s="122">
        <f>ROUND(SUM(E92*F92),2)</f>
        <v>0</v>
      </c>
      <c r="H92" s="120"/>
    </row>
    <row r="93" spans="1:8" s="81" customFormat="1" ht="12">
      <c r="A93" s="85">
        <v>48</v>
      </c>
      <c r="B93" s="85"/>
      <c r="C93" s="86" t="s">
        <v>185</v>
      </c>
      <c r="D93" s="85" t="s">
        <v>120</v>
      </c>
      <c r="E93" s="122">
        <v>2</v>
      </c>
      <c r="F93" s="122"/>
      <c r="G93" s="122">
        <f>ROUND(SUM(E93*F93),2)</f>
        <v>0</v>
      </c>
      <c r="H93" s="120"/>
    </row>
    <row r="94" spans="1:8" s="81" customFormat="1" ht="12">
      <c r="A94" s="85">
        <v>49</v>
      </c>
      <c r="B94" s="85"/>
      <c r="C94" s="86" t="s">
        <v>186</v>
      </c>
      <c r="D94" s="85" t="s">
        <v>120</v>
      </c>
      <c r="E94" s="122">
        <v>2</v>
      </c>
      <c r="F94" s="122"/>
      <c r="G94" s="122">
        <f>ROUND(SUM(E94*F94),2)</f>
        <v>0</v>
      </c>
      <c r="H94" s="120"/>
    </row>
    <row r="95" spans="1:8" s="81" customFormat="1" ht="12">
      <c r="A95" s="85"/>
      <c r="B95" s="85"/>
      <c r="C95" s="93" t="s">
        <v>122</v>
      </c>
      <c r="D95" s="85"/>
      <c r="E95" s="122"/>
      <c r="F95" s="122"/>
      <c r="G95" s="122"/>
      <c r="H95" s="120"/>
    </row>
    <row r="96" spans="1:8" s="81" customFormat="1" ht="27" customHeight="1">
      <c r="A96" s="85">
        <v>53</v>
      </c>
      <c r="B96" s="85"/>
      <c r="C96" s="86" t="s">
        <v>123</v>
      </c>
      <c r="D96" s="85" t="s">
        <v>94</v>
      </c>
      <c r="E96" s="122">
        <v>2</v>
      </c>
      <c r="F96" s="122"/>
      <c r="G96" s="122">
        <f>ROUND(SUM(E96*F96),2)</f>
        <v>0</v>
      </c>
      <c r="H96" s="120"/>
    </row>
    <row r="97" spans="1:8" s="81" customFormat="1" ht="24">
      <c r="A97" s="85">
        <v>56</v>
      </c>
      <c r="B97" s="85"/>
      <c r="C97" s="86" t="s">
        <v>124</v>
      </c>
      <c r="D97" s="85" t="s">
        <v>120</v>
      </c>
      <c r="E97" s="122">
        <v>2</v>
      </c>
      <c r="F97" s="122"/>
      <c r="G97" s="122">
        <f>ROUND(SUM(E97*F97),2)</f>
        <v>0</v>
      </c>
      <c r="H97" s="120"/>
    </row>
    <row r="98" spans="1:8" s="81" customFormat="1" ht="12">
      <c r="A98" s="85">
        <v>57</v>
      </c>
      <c r="B98" s="85"/>
      <c r="C98" s="86" t="s">
        <v>125</v>
      </c>
      <c r="D98" s="85" t="s">
        <v>120</v>
      </c>
      <c r="E98" s="122">
        <v>2</v>
      </c>
      <c r="F98" s="122"/>
      <c r="G98" s="122">
        <f>ROUND(SUM(E98*F98),2)</f>
        <v>0</v>
      </c>
      <c r="H98" s="120"/>
    </row>
    <row r="99" spans="1:8" s="81" customFormat="1" ht="11">
      <c r="A99" s="85"/>
      <c r="B99" s="85"/>
      <c r="C99" s="86"/>
      <c r="D99" s="85"/>
      <c r="E99" s="122"/>
      <c r="F99" s="122"/>
      <c r="G99" s="122"/>
      <c r="H99" s="120"/>
    </row>
    <row r="100" spans="1:8" s="88" customFormat="1" ht="11">
      <c r="A100" s="94"/>
      <c r="B100" s="89"/>
      <c r="C100" s="83" t="s">
        <v>127</v>
      </c>
      <c r="D100" s="81"/>
      <c r="E100" s="120"/>
      <c r="F100" s="122"/>
      <c r="G100" s="121">
        <f>SUM(G101:G130)</f>
        <v>0</v>
      </c>
      <c r="H100" s="124"/>
    </row>
    <row r="101" spans="1:8" s="88" customFormat="1" ht="12">
      <c r="A101" s="85">
        <v>64</v>
      </c>
      <c r="B101" s="81"/>
      <c r="C101" s="86" t="s">
        <v>207</v>
      </c>
      <c r="D101" s="85" t="s">
        <v>19</v>
      </c>
      <c r="E101" s="122">
        <v>69</v>
      </c>
      <c r="F101" s="122"/>
      <c r="G101" s="122">
        <f t="shared" ref="G101:G130" si="5">ROUND(SUM(E101*F101),2)</f>
        <v>0</v>
      </c>
      <c r="H101" s="124"/>
    </row>
    <row r="102" spans="1:8" s="88" customFormat="1" ht="12">
      <c r="A102" s="85">
        <v>65</v>
      </c>
      <c r="B102" s="81"/>
      <c r="C102" s="86" t="s">
        <v>128</v>
      </c>
      <c r="D102" s="85" t="s">
        <v>107</v>
      </c>
      <c r="E102" s="122">
        <v>69</v>
      </c>
      <c r="F102" s="122"/>
      <c r="G102" s="122">
        <f t="shared" si="5"/>
        <v>0</v>
      </c>
      <c r="H102" s="124"/>
    </row>
    <row r="103" spans="1:8" s="88" customFormat="1" ht="24">
      <c r="A103" s="85">
        <v>66</v>
      </c>
      <c r="B103" s="81"/>
      <c r="C103" s="86" t="s">
        <v>129</v>
      </c>
      <c r="D103" s="85" t="s">
        <v>94</v>
      </c>
      <c r="E103" s="122">
        <v>52</v>
      </c>
      <c r="F103" s="122"/>
      <c r="G103" s="122">
        <f t="shared" si="5"/>
        <v>0</v>
      </c>
      <c r="H103" s="124"/>
    </row>
    <row r="104" spans="1:8" s="88" customFormat="1" ht="26">
      <c r="A104" s="85">
        <v>67</v>
      </c>
      <c r="B104" s="81"/>
      <c r="C104" s="86" t="s">
        <v>130</v>
      </c>
      <c r="D104" s="85" t="s">
        <v>94</v>
      </c>
      <c r="E104" s="122">
        <v>32</v>
      </c>
      <c r="F104" s="122"/>
      <c r="G104" s="122">
        <f t="shared" si="5"/>
        <v>0</v>
      </c>
      <c r="H104" s="124"/>
    </row>
    <row r="105" spans="1:8" s="88" customFormat="1" ht="26">
      <c r="A105" s="85">
        <v>68</v>
      </c>
      <c r="B105" s="81"/>
      <c r="C105" s="86" t="s">
        <v>131</v>
      </c>
      <c r="D105" s="85" t="s">
        <v>94</v>
      </c>
      <c r="E105" s="122">
        <v>96</v>
      </c>
      <c r="F105" s="122"/>
      <c r="G105" s="122">
        <f t="shared" si="5"/>
        <v>0</v>
      </c>
      <c r="H105" s="124"/>
    </row>
    <row r="106" spans="1:8" s="88" customFormat="1" ht="12">
      <c r="A106" s="85">
        <v>69</v>
      </c>
      <c r="B106" s="81"/>
      <c r="C106" s="86" t="s">
        <v>132</v>
      </c>
      <c r="D106" s="85" t="s">
        <v>94</v>
      </c>
      <c r="E106" s="122">
        <v>24</v>
      </c>
      <c r="F106" s="122"/>
      <c r="G106" s="122">
        <f t="shared" si="5"/>
        <v>0</v>
      </c>
      <c r="H106" s="124"/>
    </row>
    <row r="107" spans="1:8" s="88" customFormat="1" ht="12">
      <c r="A107" s="85">
        <v>71</v>
      </c>
      <c r="B107" s="81"/>
      <c r="C107" s="86" t="s">
        <v>133</v>
      </c>
      <c r="D107" s="85" t="s">
        <v>94</v>
      </c>
      <c r="E107" s="122">
        <v>18</v>
      </c>
      <c r="F107" s="122"/>
      <c r="G107" s="122">
        <f t="shared" si="5"/>
        <v>0</v>
      </c>
      <c r="H107" s="124"/>
    </row>
    <row r="108" spans="1:8" s="88" customFormat="1" ht="12">
      <c r="A108" s="85">
        <v>72</v>
      </c>
      <c r="B108" s="81"/>
      <c r="C108" s="86" t="s">
        <v>134</v>
      </c>
      <c r="D108" s="85" t="s">
        <v>20</v>
      </c>
      <c r="E108" s="122">
        <v>96</v>
      </c>
      <c r="F108" s="122"/>
      <c r="G108" s="122">
        <f t="shared" si="5"/>
        <v>0</v>
      </c>
      <c r="H108" s="124"/>
    </row>
    <row r="109" spans="1:8" s="88" customFormat="1" ht="13">
      <c r="A109" s="85">
        <v>73</v>
      </c>
      <c r="B109" s="81"/>
      <c r="C109" s="86" t="s">
        <v>135</v>
      </c>
      <c r="D109" s="85" t="s">
        <v>94</v>
      </c>
      <c r="E109" s="122">
        <v>4</v>
      </c>
      <c r="F109" s="122"/>
      <c r="G109" s="122">
        <f t="shared" si="5"/>
        <v>0</v>
      </c>
      <c r="H109" s="124"/>
    </row>
    <row r="110" spans="1:8" s="88" customFormat="1" ht="13">
      <c r="A110" s="85">
        <v>74</v>
      </c>
      <c r="B110" s="81"/>
      <c r="C110" s="86" t="s">
        <v>136</v>
      </c>
      <c r="D110" s="85" t="s">
        <v>94</v>
      </c>
      <c r="E110" s="122">
        <v>12</v>
      </c>
      <c r="F110" s="122"/>
      <c r="G110" s="122">
        <f t="shared" si="5"/>
        <v>0</v>
      </c>
      <c r="H110" s="124"/>
    </row>
    <row r="111" spans="1:8" s="88" customFormat="1" ht="13">
      <c r="A111" s="85">
        <v>75</v>
      </c>
      <c r="B111" s="81"/>
      <c r="C111" s="86" t="s">
        <v>137</v>
      </c>
      <c r="D111" s="85" t="s">
        <v>126</v>
      </c>
      <c r="E111" s="122">
        <v>22</v>
      </c>
      <c r="F111" s="122"/>
      <c r="G111" s="122">
        <f t="shared" si="5"/>
        <v>0</v>
      </c>
      <c r="H111" s="124"/>
    </row>
    <row r="112" spans="1:8" s="88" customFormat="1" ht="13">
      <c r="A112" s="85">
        <v>76</v>
      </c>
      <c r="B112" s="81"/>
      <c r="C112" s="86" t="s">
        <v>138</v>
      </c>
      <c r="D112" s="85" t="s">
        <v>94</v>
      </c>
      <c r="E112" s="122">
        <v>18</v>
      </c>
      <c r="F112" s="122"/>
      <c r="G112" s="122">
        <f t="shared" si="5"/>
        <v>0</v>
      </c>
      <c r="H112" s="124"/>
    </row>
    <row r="113" spans="1:8" s="88" customFormat="1" ht="12">
      <c r="A113" s="85">
        <v>77</v>
      </c>
      <c r="B113" s="81"/>
      <c r="C113" s="86" t="s">
        <v>139</v>
      </c>
      <c r="D113" s="85" t="s">
        <v>94</v>
      </c>
      <c r="E113" s="122">
        <v>18</v>
      </c>
      <c r="F113" s="122"/>
      <c r="G113" s="122">
        <f t="shared" si="5"/>
        <v>0</v>
      </c>
      <c r="H113" s="124"/>
    </row>
    <row r="114" spans="1:8" s="88" customFormat="1" ht="24">
      <c r="A114" s="85">
        <v>79</v>
      </c>
      <c r="B114" s="81"/>
      <c r="C114" s="86" t="s">
        <v>208</v>
      </c>
      <c r="D114" s="85" t="s">
        <v>107</v>
      </c>
      <c r="E114" s="122">
        <v>250</v>
      </c>
      <c r="F114" s="122"/>
      <c r="G114" s="122">
        <f t="shared" si="5"/>
        <v>0</v>
      </c>
      <c r="H114" s="124"/>
    </row>
    <row r="115" spans="1:8" s="88" customFormat="1" ht="12">
      <c r="A115" s="85">
        <v>80</v>
      </c>
      <c r="B115" s="81"/>
      <c r="C115" s="86" t="s">
        <v>140</v>
      </c>
      <c r="D115" s="85" t="s">
        <v>19</v>
      </c>
      <c r="E115" s="122">
        <v>195</v>
      </c>
      <c r="F115" s="122"/>
      <c r="G115" s="122">
        <f t="shared" si="5"/>
        <v>0</v>
      </c>
      <c r="H115" s="124"/>
    </row>
    <row r="116" spans="1:8" s="88" customFormat="1" ht="26">
      <c r="A116" s="85">
        <v>81</v>
      </c>
      <c r="B116" s="81"/>
      <c r="C116" s="86" t="s">
        <v>141</v>
      </c>
      <c r="D116" s="85" t="s">
        <v>94</v>
      </c>
      <c r="E116" s="122">
        <v>4</v>
      </c>
      <c r="F116" s="122"/>
      <c r="G116" s="122">
        <f t="shared" si="5"/>
        <v>0</v>
      </c>
      <c r="H116" s="124"/>
    </row>
    <row r="117" spans="1:8" s="88" customFormat="1" ht="26">
      <c r="A117" s="85">
        <v>82</v>
      </c>
      <c r="B117" s="81"/>
      <c r="C117" s="86" t="s">
        <v>142</v>
      </c>
      <c r="D117" s="85" t="s">
        <v>94</v>
      </c>
      <c r="E117" s="122">
        <v>12</v>
      </c>
      <c r="F117" s="122"/>
      <c r="G117" s="122">
        <f t="shared" si="5"/>
        <v>0</v>
      </c>
      <c r="H117" s="124"/>
    </row>
    <row r="118" spans="1:8" s="88" customFormat="1" ht="26">
      <c r="A118" s="85">
        <v>83</v>
      </c>
      <c r="B118" s="81"/>
      <c r="C118" s="86" t="s">
        <v>143</v>
      </c>
      <c r="D118" s="85" t="s">
        <v>94</v>
      </c>
      <c r="E118" s="122">
        <v>8</v>
      </c>
      <c r="F118" s="122"/>
      <c r="G118" s="122">
        <f t="shared" si="5"/>
        <v>0</v>
      </c>
      <c r="H118" s="124"/>
    </row>
    <row r="119" spans="1:8" s="88" customFormat="1" ht="12">
      <c r="A119" s="85">
        <v>85</v>
      </c>
      <c r="B119" s="81"/>
      <c r="C119" s="86" t="s">
        <v>144</v>
      </c>
      <c r="D119" s="85" t="s">
        <v>120</v>
      </c>
      <c r="E119" s="122">
        <v>16</v>
      </c>
      <c r="F119" s="122"/>
      <c r="G119" s="122">
        <f t="shared" si="5"/>
        <v>0</v>
      </c>
      <c r="H119" s="124"/>
    </row>
    <row r="120" spans="1:8" s="88" customFormat="1" ht="12">
      <c r="A120" s="85">
        <v>86</v>
      </c>
      <c r="B120" s="81"/>
      <c r="C120" s="86" t="s">
        <v>145</v>
      </c>
      <c r="D120" s="85" t="s">
        <v>146</v>
      </c>
      <c r="E120" s="122">
        <v>1</v>
      </c>
      <c r="F120" s="122"/>
      <c r="G120" s="122">
        <f t="shared" si="5"/>
        <v>0</v>
      </c>
      <c r="H120" s="124"/>
    </row>
    <row r="121" spans="1:8" s="88" customFormat="1" ht="12">
      <c r="A121" s="85">
        <v>87</v>
      </c>
      <c r="B121" s="81"/>
      <c r="C121" s="86" t="s">
        <v>147</v>
      </c>
      <c r="D121" s="85" t="s">
        <v>120</v>
      </c>
      <c r="E121" s="122">
        <v>250</v>
      </c>
      <c r="F121" s="122"/>
      <c r="G121" s="122">
        <f t="shared" si="5"/>
        <v>0</v>
      </c>
      <c r="H121" s="124"/>
    </row>
    <row r="122" spans="1:8" s="88" customFormat="1" ht="12">
      <c r="A122" s="85">
        <v>88</v>
      </c>
      <c r="B122" s="81"/>
      <c r="C122" s="86" t="s">
        <v>148</v>
      </c>
      <c r="D122" s="85" t="s">
        <v>120</v>
      </c>
      <c r="E122" s="122">
        <v>150</v>
      </c>
      <c r="F122" s="122"/>
      <c r="G122" s="122">
        <f t="shared" si="5"/>
        <v>0</v>
      </c>
      <c r="H122" s="124"/>
    </row>
    <row r="123" spans="1:8" s="88" customFormat="1" ht="12">
      <c r="A123" s="85">
        <v>89</v>
      </c>
      <c r="B123" s="81"/>
      <c r="C123" s="86" t="s">
        <v>149</v>
      </c>
      <c r="D123" s="85" t="s">
        <v>120</v>
      </c>
      <c r="E123" s="122">
        <v>200</v>
      </c>
      <c r="F123" s="122"/>
      <c r="G123" s="122">
        <f t="shared" si="5"/>
        <v>0</v>
      </c>
      <c r="H123" s="124"/>
    </row>
    <row r="124" spans="1:8" s="88" customFormat="1" ht="12">
      <c r="A124" s="85">
        <v>90</v>
      </c>
      <c r="B124" s="81"/>
      <c r="C124" s="86" t="s">
        <v>150</v>
      </c>
      <c r="D124" s="85" t="s">
        <v>120</v>
      </c>
      <c r="E124" s="122">
        <v>400</v>
      </c>
      <c r="F124" s="122"/>
      <c r="G124" s="122">
        <f t="shared" si="5"/>
        <v>0</v>
      </c>
      <c r="H124" s="124"/>
    </row>
    <row r="125" spans="1:8" s="88" customFormat="1" ht="12">
      <c r="A125" s="85">
        <v>91</v>
      </c>
      <c r="B125" s="81"/>
      <c r="C125" s="86" t="s">
        <v>151</v>
      </c>
      <c r="D125" s="85" t="s">
        <v>120</v>
      </c>
      <c r="E125" s="122">
        <v>100</v>
      </c>
      <c r="F125" s="122"/>
      <c r="G125" s="122">
        <f t="shared" si="5"/>
        <v>0</v>
      </c>
      <c r="H125" s="124"/>
    </row>
    <row r="126" spans="1:8" s="88" customFormat="1" ht="12">
      <c r="A126" s="85">
        <v>92</v>
      </c>
      <c r="B126" s="81"/>
      <c r="C126" s="86" t="s">
        <v>152</v>
      </c>
      <c r="D126" s="85" t="s">
        <v>120</v>
      </c>
      <c r="E126" s="122">
        <v>45</v>
      </c>
      <c r="F126" s="122"/>
      <c r="G126" s="122">
        <f t="shared" si="5"/>
        <v>0</v>
      </c>
      <c r="H126" s="124"/>
    </row>
    <row r="127" spans="1:8" s="88" customFormat="1" ht="12">
      <c r="A127" s="85">
        <v>93</v>
      </c>
      <c r="B127" s="81"/>
      <c r="C127" s="86" t="s">
        <v>153</v>
      </c>
      <c r="D127" s="85" t="s">
        <v>20</v>
      </c>
      <c r="E127" s="122">
        <f>350/2</f>
        <v>175</v>
      </c>
      <c r="F127" s="122"/>
      <c r="G127" s="122">
        <f t="shared" si="5"/>
        <v>0</v>
      </c>
      <c r="H127" s="124"/>
    </row>
    <row r="128" spans="1:8" s="88" customFormat="1" ht="12">
      <c r="A128" s="85">
        <v>94</v>
      </c>
      <c r="B128" s="81"/>
      <c r="C128" s="86" t="s">
        <v>154</v>
      </c>
      <c r="D128" s="85" t="s">
        <v>120</v>
      </c>
      <c r="E128" s="122">
        <v>28</v>
      </c>
      <c r="F128" s="122"/>
      <c r="G128" s="122">
        <f t="shared" si="5"/>
        <v>0</v>
      </c>
      <c r="H128" s="124"/>
    </row>
    <row r="129" spans="1:8" s="88" customFormat="1" ht="12">
      <c r="A129" s="85">
        <v>95</v>
      </c>
      <c r="B129" s="81"/>
      <c r="C129" s="86" t="s">
        <v>155</v>
      </c>
      <c r="D129" s="85" t="s">
        <v>120</v>
      </c>
      <c r="E129" s="122">
        <v>8</v>
      </c>
      <c r="F129" s="122"/>
      <c r="G129" s="122">
        <f t="shared" si="5"/>
        <v>0</v>
      </c>
      <c r="H129" s="124"/>
    </row>
    <row r="130" spans="1:8" s="88" customFormat="1" ht="12">
      <c r="A130" s="85">
        <v>96</v>
      </c>
      <c r="B130" s="81"/>
      <c r="C130" s="86" t="s">
        <v>156</v>
      </c>
      <c r="D130" s="85" t="s">
        <v>157</v>
      </c>
      <c r="E130" s="122">
        <v>1</v>
      </c>
      <c r="F130" s="122"/>
      <c r="G130" s="122">
        <f t="shared" si="5"/>
        <v>0</v>
      </c>
      <c r="H130" s="124"/>
    </row>
    <row r="131" spans="1:8" s="88" customFormat="1" ht="11">
      <c r="A131" s="85"/>
      <c r="B131" s="81"/>
      <c r="C131" s="86"/>
      <c r="D131" s="85"/>
      <c r="E131" s="122"/>
      <c r="F131" s="122"/>
      <c r="G131" s="122"/>
      <c r="H131" s="124"/>
    </row>
    <row r="132" spans="1:8" s="81" customFormat="1" ht="12.75" customHeight="1">
      <c r="A132" s="82"/>
      <c r="C132" s="83" t="s">
        <v>29</v>
      </c>
      <c r="E132" s="120"/>
      <c r="F132" s="122"/>
      <c r="G132" s="121">
        <f>SUM(G133:G136)</f>
        <v>0</v>
      </c>
      <c r="H132" s="120"/>
    </row>
    <row r="133" spans="1:8" s="81" customFormat="1" ht="12.75" customHeight="1">
      <c r="A133" s="85">
        <v>97</v>
      </c>
      <c r="C133" s="86" t="s">
        <v>158</v>
      </c>
      <c r="D133" s="85" t="s">
        <v>30</v>
      </c>
      <c r="E133" s="122">
        <v>1</v>
      </c>
      <c r="F133" s="122"/>
      <c r="G133" s="122">
        <f>ROUND(SUM(E133*F133),2)</f>
        <v>0</v>
      </c>
      <c r="H133" s="120"/>
    </row>
    <row r="134" spans="1:8" s="69" customFormat="1" ht="13.5" customHeight="1">
      <c r="A134" s="85">
        <v>98</v>
      </c>
      <c r="B134" s="85"/>
      <c r="C134" s="95" t="s">
        <v>70</v>
      </c>
      <c r="D134" s="85" t="s">
        <v>30</v>
      </c>
      <c r="E134" s="122">
        <v>1</v>
      </c>
      <c r="F134" s="122"/>
      <c r="G134" s="122">
        <f>ROUND(SUM(E134*F134),2)</f>
        <v>0</v>
      </c>
      <c r="H134" s="123"/>
    </row>
    <row r="135" spans="1:8" s="69" customFormat="1" ht="13.5" customHeight="1">
      <c r="A135" s="85">
        <v>99</v>
      </c>
      <c r="B135" s="85"/>
      <c r="C135" s="86" t="s">
        <v>32</v>
      </c>
      <c r="D135" s="85" t="s">
        <v>30</v>
      </c>
      <c r="E135" s="122">
        <v>1</v>
      </c>
      <c r="F135" s="122"/>
      <c r="G135" s="122">
        <f>ROUND(SUM(E135*F135),2)</f>
        <v>0</v>
      </c>
      <c r="H135" s="123"/>
    </row>
    <row r="136" spans="1:8" s="69" customFormat="1" ht="13.5" customHeight="1">
      <c r="A136" s="85">
        <v>100</v>
      </c>
      <c r="B136" s="85"/>
      <c r="C136" s="86" t="s">
        <v>159</v>
      </c>
      <c r="D136" s="85" t="s">
        <v>121</v>
      </c>
      <c r="E136" s="122">
        <v>1</v>
      </c>
      <c r="F136" s="122"/>
      <c r="G136" s="122">
        <f>ROUND(SUM(E136*F136),2)</f>
        <v>0</v>
      </c>
      <c r="H136" s="123"/>
    </row>
    <row r="137" spans="1:8" s="97" customFormat="1" ht="12.75" customHeight="1">
      <c r="A137" s="96"/>
      <c r="C137" s="98" t="s">
        <v>12</v>
      </c>
      <c r="E137" s="129"/>
      <c r="F137" s="129"/>
      <c r="G137" s="130">
        <f>G14+G30+G38+G49+G59+G90+G100+G132</f>
        <v>0</v>
      </c>
      <c r="H137" s="129"/>
    </row>
  </sheetData>
  <mergeCells count="1">
    <mergeCell ref="A1:G1"/>
  </mergeCells>
  <pageMargins left="0.25" right="0.25" top="0.75" bottom="0.75" header="0.3" footer="0.3"/>
  <pageSetup paperSize="9" scale="8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A8E0-1D77-4518-889D-4759FA3FCBE0}">
  <dimension ref="A1:G40"/>
  <sheetViews>
    <sheetView showGridLines="0" view="pageBreakPreview" zoomScale="130" zoomScaleNormal="100" zoomScaleSheetLayoutView="130" workbookViewId="0">
      <pane ySplit="13" topLeftCell="A14" activePane="bottomLeft" state="frozenSplit"/>
      <selection pane="bottomLeft" activeCell="B9" sqref="B9"/>
    </sheetView>
  </sheetViews>
  <sheetFormatPr baseColWidth="10" defaultColWidth="9.33203125" defaultRowHeight="11.25" customHeight="1"/>
  <cols>
    <col min="1" max="1" width="8.6640625" style="68" customWidth="1"/>
    <col min="2" max="2" width="55.6640625" style="68" customWidth="1"/>
    <col min="3" max="3" width="4.6640625" style="68" customWidth="1"/>
    <col min="4" max="4" width="9.5" style="68" customWidth="1"/>
    <col min="5" max="5" width="10" style="68" customWidth="1"/>
    <col min="6" max="6" width="12.6640625" style="68" customWidth="1"/>
    <col min="7" max="16384" width="9.33203125" style="68"/>
  </cols>
  <sheetData>
    <row r="1" spans="1:7" ht="18" customHeight="1">
      <c r="A1" s="134" t="s">
        <v>211</v>
      </c>
      <c r="B1" s="135"/>
      <c r="C1" s="135"/>
      <c r="D1" s="135"/>
      <c r="E1" s="135"/>
      <c r="F1" s="135"/>
    </row>
    <row r="2" spans="1:7" ht="11.25" customHeight="1">
      <c r="A2" s="71" t="s">
        <v>2</v>
      </c>
      <c r="B2" s="70" t="str">
        <f>Rozpocet02!C2</f>
        <v>Obytná zóna a technická infraštruktúra 
Výstavba športovej infraštruktúry</v>
      </c>
      <c r="C2" s="70"/>
      <c r="D2" s="70"/>
      <c r="E2" s="70"/>
      <c r="F2" s="70"/>
    </row>
    <row r="3" spans="1:7" ht="11.25" customHeight="1">
      <c r="A3" s="71" t="s">
        <v>3</v>
      </c>
      <c r="B3" s="99" t="s">
        <v>175</v>
      </c>
      <c r="C3" s="70"/>
      <c r="D3" s="70"/>
      <c r="E3" s="70"/>
      <c r="F3" s="70"/>
    </row>
    <row r="4" spans="1:7" ht="11.25" customHeight="1">
      <c r="A4" s="71" t="s">
        <v>4</v>
      </c>
      <c r="B4" s="70" t="s">
        <v>0</v>
      </c>
      <c r="C4" s="70"/>
      <c r="D4" s="70"/>
      <c r="E4" s="70"/>
      <c r="F4" s="70"/>
    </row>
    <row r="5" spans="1:7" ht="11.25" customHeight="1">
      <c r="A5" s="70" t="s">
        <v>84</v>
      </c>
      <c r="B5" s="70" t="s">
        <v>0</v>
      </c>
      <c r="C5" s="70"/>
      <c r="D5" s="70"/>
      <c r="E5" s="70"/>
      <c r="F5" s="70"/>
    </row>
    <row r="6" spans="1:7" ht="5.25" customHeight="1">
      <c r="A6" s="70"/>
      <c r="B6" s="70"/>
      <c r="C6" s="70"/>
      <c r="D6" s="70"/>
      <c r="E6" s="70"/>
      <c r="F6" s="70"/>
    </row>
    <row r="7" spans="1:7" ht="11.25" customHeight="1">
      <c r="A7" s="70" t="s">
        <v>6</v>
      </c>
      <c r="B7" s="70" t="str">
        <f>Rozpocet02!C7</f>
        <v>Alma, s.r.o. Pri podlužianke 9 934 01 Levice, IČO : 53190025</v>
      </c>
      <c r="C7" s="70"/>
      <c r="D7" s="70"/>
      <c r="E7" s="70"/>
      <c r="F7" s="70"/>
    </row>
    <row r="8" spans="1:7" ht="11.25" customHeight="1">
      <c r="A8" s="70" t="s">
        <v>33</v>
      </c>
      <c r="B8" s="70" t="s">
        <v>53</v>
      </c>
      <c r="C8" s="70"/>
      <c r="D8" s="70"/>
      <c r="E8" s="70"/>
      <c r="F8" s="70"/>
    </row>
    <row r="9" spans="1:7" ht="11.25" customHeight="1">
      <c r="A9" s="70" t="s">
        <v>8</v>
      </c>
      <c r="B9" s="131">
        <v>46023</v>
      </c>
      <c r="C9" s="70"/>
      <c r="D9" s="70"/>
      <c r="E9" s="70"/>
      <c r="F9" s="70"/>
    </row>
    <row r="10" spans="1:7" ht="13">
      <c r="A10" s="74"/>
      <c r="B10" s="74"/>
      <c r="C10" s="74"/>
      <c r="D10" s="74"/>
      <c r="E10" s="74"/>
      <c r="F10" s="74"/>
    </row>
    <row r="11" spans="1:7" ht="21.75" customHeight="1">
      <c r="A11" s="75" t="s">
        <v>13</v>
      </c>
      <c r="B11" s="76" t="s">
        <v>10</v>
      </c>
      <c r="C11" s="76" t="s">
        <v>14</v>
      </c>
      <c r="D11" s="76" t="s">
        <v>15</v>
      </c>
      <c r="E11" s="76" t="s">
        <v>16</v>
      </c>
      <c r="F11" s="76" t="s">
        <v>11</v>
      </c>
    </row>
    <row r="12" spans="1:7" ht="11.25" customHeight="1">
      <c r="A12" s="77">
        <v>1</v>
      </c>
      <c r="B12" s="78">
        <v>2</v>
      </c>
      <c r="C12" s="78">
        <v>3</v>
      </c>
      <c r="D12" s="78">
        <v>4</v>
      </c>
      <c r="E12" s="78">
        <v>5</v>
      </c>
      <c r="F12" s="78">
        <v>6</v>
      </c>
    </row>
    <row r="13" spans="1:7" ht="3.75" customHeight="1">
      <c r="A13" s="74"/>
      <c r="B13" s="74"/>
      <c r="C13" s="74"/>
      <c r="D13" s="74"/>
      <c r="E13" s="74"/>
      <c r="F13" s="74"/>
    </row>
    <row r="14" spans="1:7" s="104" customFormat="1" ht="12.75" customHeight="1">
      <c r="A14" s="100"/>
      <c r="B14" s="100" t="s">
        <v>17</v>
      </c>
      <c r="C14" s="100"/>
      <c r="D14" s="101"/>
      <c r="E14" s="102"/>
      <c r="F14" s="101">
        <f>F35</f>
        <v>0</v>
      </c>
      <c r="G14" s="103"/>
    </row>
    <row r="15" spans="1:7" s="88" customFormat="1" ht="11">
      <c r="A15" s="85"/>
      <c r="B15" s="95"/>
      <c r="C15" s="94"/>
      <c r="D15" s="105"/>
      <c r="E15" s="105"/>
      <c r="F15" s="105"/>
      <c r="G15" s="106"/>
    </row>
    <row r="16" spans="1:7" s="104" customFormat="1" ht="11">
      <c r="B16" s="107" t="s">
        <v>18</v>
      </c>
      <c r="D16" s="108"/>
      <c r="E16" s="109"/>
      <c r="F16" s="110">
        <f>SUM(F17:F24)</f>
        <v>0</v>
      </c>
      <c r="G16" s="103"/>
    </row>
    <row r="17" spans="1:7" s="69" customFormat="1" ht="12">
      <c r="A17" s="85">
        <v>1</v>
      </c>
      <c r="B17" s="86" t="s">
        <v>160</v>
      </c>
      <c r="C17" s="85" t="s">
        <v>21</v>
      </c>
      <c r="D17" s="109">
        <v>2.35</v>
      </c>
      <c r="E17" s="109"/>
      <c r="F17" s="109">
        <f t="shared" ref="F17:F24" si="0">ROUND(SUM(D17*E17),2)</f>
        <v>0</v>
      </c>
      <c r="G17" s="111"/>
    </row>
    <row r="18" spans="1:7" s="69" customFormat="1" ht="12">
      <c r="A18" s="85">
        <v>2</v>
      </c>
      <c r="B18" s="86" t="s">
        <v>161</v>
      </c>
      <c r="C18" s="85" t="s">
        <v>21</v>
      </c>
      <c r="D18" s="109">
        <v>2.35</v>
      </c>
      <c r="E18" s="109"/>
      <c r="F18" s="109">
        <f t="shared" si="0"/>
        <v>0</v>
      </c>
      <c r="G18" s="111"/>
    </row>
    <row r="19" spans="1:7" s="69" customFormat="1" ht="12">
      <c r="A19" s="85">
        <v>3</v>
      </c>
      <c r="B19" s="86" t="s">
        <v>162</v>
      </c>
      <c r="C19" s="85" t="s">
        <v>21</v>
      </c>
      <c r="D19" s="109">
        <f>D17</f>
        <v>2.35</v>
      </c>
      <c r="E19" s="109"/>
      <c r="F19" s="109">
        <f t="shared" si="0"/>
        <v>0</v>
      </c>
      <c r="G19" s="111"/>
    </row>
    <row r="20" spans="1:7" s="69" customFormat="1" ht="24">
      <c r="A20" s="85">
        <v>4</v>
      </c>
      <c r="B20" s="86" t="s">
        <v>163</v>
      </c>
      <c r="C20" s="85" t="s">
        <v>21</v>
      </c>
      <c r="D20" s="109">
        <f>D17</f>
        <v>2.35</v>
      </c>
      <c r="E20" s="109"/>
      <c r="F20" s="109">
        <f t="shared" si="0"/>
        <v>0</v>
      </c>
      <c r="G20" s="111"/>
    </row>
    <row r="21" spans="1:7" s="69" customFormat="1" ht="24">
      <c r="A21" s="85">
        <v>5</v>
      </c>
      <c r="B21" s="86" t="s">
        <v>164</v>
      </c>
      <c r="C21" s="85" t="s">
        <v>21</v>
      </c>
      <c r="D21" s="109">
        <f>D17*7</f>
        <v>16.45</v>
      </c>
      <c r="E21" s="109"/>
      <c r="F21" s="109">
        <f t="shared" si="0"/>
        <v>0</v>
      </c>
      <c r="G21" s="111"/>
    </row>
    <row r="22" spans="1:7" s="69" customFormat="1" ht="12">
      <c r="A22" s="85">
        <v>6</v>
      </c>
      <c r="B22" s="86" t="s">
        <v>23</v>
      </c>
      <c r="C22" s="85" t="s">
        <v>21</v>
      </c>
      <c r="D22" s="109">
        <f>D17</f>
        <v>2.35</v>
      </c>
      <c r="E22" s="109"/>
      <c r="F22" s="109">
        <f t="shared" si="0"/>
        <v>0</v>
      </c>
      <c r="G22" s="111"/>
    </row>
    <row r="23" spans="1:7" s="69" customFormat="1" ht="12">
      <c r="A23" s="85">
        <v>7</v>
      </c>
      <c r="B23" s="86" t="s">
        <v>165</v>
      </c>
      <c r="C23" s="85" t="s">
        <v>21</v>
      </c>
      <c r="D23" s="109">
        <f>D17</f>
        <v>2.35</v>
      </c>
      <c r="E23" s="109"/>
      <c r="F23" s="109">
        <f t="shared" si="0"/>
        <v>0</v>
      </c>
      <c r="G23" s="111"/>
    </row>
    <row r="24" spans="1:7" s="69" customFormat="1" ht="12">
      <c r="A24" s="85">
        <v>8</v>
      </c>
      <c r="B24" s="86" t="s">
        <v>166</v>
      </c>
      <c r="C24" s="85" t="s">
        <v>25</v>
      </c>
      <c r="D24" s="109">
        <f>D17*2.1</f>
        <v>4.9350000000000005</v>
      </c>
      <c r="E24" s="109"/>
      <c r="F24" s="109">
        <f t="shared" si="0"/>
        <v>0</v>
      </c>
      <c r="G24" s="109"/>
    </row>
    <row r="25" spans="1:7" s="69" customFormat="1" ht="11">
      <c r="A25" s="89"/>
      <c r="B25" s="90"/>
      <c r="C25" s="89"/>
      <c r="D25" s="112"/>
      <c r="E25" s="109"/>
      <c r="F25" s="109"/>
      <c r="G25" s="111"/>
    </row>
    <row r="26" spans="1:7" s="104" customFormat="1" ht="11">
      <c r="B26" s="107" t="s">
        <v>27</v>
      </c>
      <c r="D26" s="108"/>
      <c r="E26" s="109"/>
      <c r="F26" s="110">
        <f>SUM(F27:F29)</f>
        <v>0</v>
      </c>
      <c r="G26" s="103"/>
    </row>
    <row r="27" spans="1:7" s="69" customFormat="1" ht="12">
      <c r="A27" s="85">
        <v>9</v>
      </c>
      <c r="B27" s="86" t="s">
        <v>170</v>
      </c>
      <c r="C27" s="85" t="s">
        <v>19</v>
      </c>
      <c r="D27" s="109">
        <v>65.5</v>
      </c>
      <c r="E27" s="109"/>
      <c r="F27" s="109">
        <f t="shared" ref="F27:F29" si="1">ROUND(SUM(D27*E27),2)</f>
        <v>0</v>
      </c>
      <c r="G27" s="111"/>
    </row>
    <row r="28" spans="1:7" s="69" customFormat="1" ht="12">
      <c r="A28" s="85">
        <v>10</v>
      </c>
      <c r="B28" s="86" t="s">
        <v>210</v>
      </c>
      <c r="C28" s="85" t="s">
        <v>21</v>
      </c>
      <c r="D28" s="109">
        <v>2.35</v>
      </c>
      <c r="E28" s="109"/>
      <c r="F28" s="109">
        <f t="shared" si="1"/>
        <v>0</v>
      </c>
      <c r="G28" s="111"/>
    </row>
    <row r="29" spans="1:7" s="69" customFormat="1" ht="24">
      <c r="A29" s="85">
        <v>11</v>
      </c>
      <c r="B29" s="86" t="s">
        <v>209</v>
      </c>
      <c r="C29" s="85" t="s">
        <v>19</v>
      </c>
      <c r="D29" s="109">
        <v>4</v>
      </c>
      <c r="E29" s="109"/>
      <c r="F29" s="109">
        <f t="shared" si="1"/>
        <v>0</v>
      </c>
      <c r="G29" s="111"/>
    </row>
    <row r="30" spans="1:7" s="69" customFormat="1" ht="11">
      <c r="A30" s="85"/>
      <c r="B30" s="16"/>
      <c r="C30" s="85"/>
      <c r="D30" s="109"/>
      <c r="E30" s="109"/>
      <c r="F30" s="109"/>
      <c r="G30" s="111"/>
    </row>
    <row r="31" spans="1:7" s="69" customFormat="1" ht="11">
      <c r="A31" s="85"/>
      <c r="B31" s="107" t="s">
        <v>167</v>
      </c>
      <c r="C31" s="85"/>
      <c r="D31" s="109"/>
      <c r="E31" s="109"/>
      <c r="F31" s="110">
        <f>SUM(F32:F32)</f>
        <v>0</v>
      </c>
      <c r="G31" s="111"/>
    </row>
    <row r="32" spans="1:7" s="104" customFormat="1" ht="24">
      <c r="A32" s="85">
        <v>12</v>
      </c>
      <c r="B32" s="86" t="s">
        <v>168</v>
      </c>
      <c r="C32" s="85" t="s">
        <v>25</v>
      </c>
      <c r="D32" s="109">
        <v>81.016999999999996</v>
      </c>
      <c r="E32" s="109"/>
      <c r="F32" s="109">
        <f t="shared" ref="F32" si="2">ROUND(SUM(D32*E32),2)</f>
        <v>0</v>
      </c>
      <c r="G32" s="103"/>
    </row>
    <row r="33" spans="1:7" s="69" customFormat="1" ht="11">
      <c r="A33" s="85"/>
      <c r="B33" s="86"/>
      <c r="C33" s="85"/>
      <c r="D33" s="109"/>
      <c r="E33" s="109"/>
      <c r="F33" s="109"/>
      <c r="G33" s="111"/>
    </row>
    <row r="34" spans="1:7" s="69" customFormat="1" ht="11">
      <c r="A34" s="85"/>
      <c r="B34" s="86"/>
      <c r="C34" s="85"/>
      <c r="D34" s="109"/>
      <c r="E34" s="109"/>
      <c r="F34" s="109"/>
      <c r="G34" s="111"/>
    </row>
    <row r="35" spans="1:7" s="69" customFormat="1" ht="11">
      <c r="A35" s="85"/>
      <c r="B35" s="113" t="s">
        <v>12</v>
      </c>
      <c r="C35" s="114"/>
      <c r="D35" s="115"/>
      <c r="E35" s="116"/>
      <c r="F35" s="117">
        <f>F31+F26+F16</f>
        <v>0</v>
      </c>
      <c r="G35" s="111"/>
    </row>
    <row r="36" spans="1:7" s="69" customFormat="1" ht="11">
      <c r="A36" s="85"/>
      <c r="B36" s="86"/>
      <c r="C36" s="85"/>
      <c r="D36" s="109"/>
      <c r="E36" s="109"/>
      <c r="F36" s="109"/>
      <c r="G36" s="111"/>
    </row>
    <row r="37" spans="1:7" s="69" customFormat="1" ht="11">
      <c r="A37" s="85"/>
      <c r="B37" s="86"/>
      <c r="C37" s="85"/>
      <c r="D37" s="109"/>
      <c r="E37" s="109"/>
      <c r="F37" s="109"/>
      <c r="G37" s="111"/>
    </row>
    <row r="38" spans="1:7" s="69" customFormat="1" ht="11">
      <c r="A38" s="85"/>
      <c r="B38" s="86"/>
      <c r="C38" s="85"/>
      <c r="D38" s="109"/>
      <c r="E38" s="109"/>
      <c r="F38" s="109"/>
      <c r="G38" s="111"/>
    </row>
    <row r="39" spans="1:7" s="69" customFormat="1" ht="11">
      <c r="A39" s="85"/>
      <c r="B39" s="86"/>
      <c r="C39" s="85"/>
      <c r="D39" s="109"/>
      <c r="E39" s="109"/>
      <c r="F39" s="109"/>
      <c r="G39" s="111"/>
    </row>
    <row r="40" spans="1:7" s="69" customFormat="1" ht="11">
      <c r="A40" s="85"/>
      <c r="B40" s="86"/>
      <c r="C40" s="85"/>
      <c r="D40" s="87"/>
      <c r="E40" s="87"/>
      <c r="F40" s="87"/>
    </row>
  </sheetData>
  <mergeCells count="1">
    <mergeCell ref="A1:F1"/>
  </mergeCells>
  <pageMargins left="0.78740155696868896" right="0.78740155696868896" top="0.59055119752883911" bottom="0.59055119752883911" header="0" footer="0"/>
  <pageSetup paperSize="9" scale="85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Rekapitulácia</vt:lpstr>
      <vt:lpstr>Rozpocet01</vt:lpstr>
      <vt:lpstr>Rozpocet02</vt:lpstr>
      <vt:lpstr>Rozpocet 03</vt:lpstr>
      <vt:lpstr>Rozpocet01!Print_Area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 Múčka</dc:creator>
  <cp:lastModifiedBy>Katarina Jombikova</cp:lastModifiedBy>
  <cp:lastPrinted>2023-05-26T10:55:14Z</cp:lastPrinted>
  <dcterms:created xsi:type="dcterms:W3CDTF">2010-09-09T09:24:09Z</dcterms:created>
  <dcterms:modified xsi:type="dcterms:W3CDTF">2026-01-28T15:39:00Z</dcterms:modified>
</cp:coreProperties>
</file>